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8700"/>
  </bookViews>
  <sheets>
    <sheet name="приложение" sheetId="1" r:id="rId1"/>
  </sheets>
  <definedNames>
    <definedName name="_xlnm.Print_Titles" localSheetId="0">приложение!$13:$14</definedName>
    <definedName name="_xlnm.Print_Area" localSheetId="0">приложение!$A$9:$F$102</definedName>
  </definedNames>
  <calcPr calcId="145621"/>
</workbook>
</file>

<file path=xl/calcChain.xml><?xml version="1.0" encoding="utf-8"?>
<calcChain xmlns="http://schemas.openxmlformats.org/spreadsheetml/2006/main">
  <c r="F82" i="1" l="1"/>
  <c r="E42" i="1"/>
  <c r="E64" i="1"/>
  <c r="E80" i="1"/>
  <c r="D42" i="1"/>
  <c r="D39" i="1"/>
  <c r="D96" i="1"/>
  <c r="F96" i="1" s="1"/>
  <c r="F95" i="1"/>
  <c r="F94" i="1"/>
  <c r="F92" i="1"/>
  <c r="F91" i="1"/>
  <c r="F88" i="1"/>
  <c r="F87" i="1"/>
  <c r="F86" i="1"/>
  <c r="F79" i="1"/>
  <c r="F77" i="1"/>
  <c r="F75" i="1"/>
  <c r="F73" i="1"/>
  <c r="D70" i="1"/>
  <c r="F69" i="1"/>
  <c r="F68" i="1"/>
  <c r="F67" i="1"/>
  <c r="F66" i="1"/>
  <c r="F65" i="1"/>
  <c r="D64" i="1"/>
  <c r="F63" i="1"/>
  <c r="F61" i="1"/>
  <c r="D60" i="1"/>
  <c r="D59" i="1"/>
  <c r="F58" i="1"/>
  <c r="F54" i="1"/>
  <c r="F53" i="1"/>
  <c r="F52" i="1"/>
  <c r="F51" i="1"/>
  <c r="F48" i="1"/>
  <c r="F45" i="1"/>
  <c r="F44" i="1"/>
  <c r="E35" i="1"/>
  <c r="F35" i="1" s="1"/>
  <c r="E34" i="1"/>
  <c r="F34" i="1" s="1"/>
  <c r="E33" i="1"/>
  <c r="F33" i="1" s="1"/>
  <c r="D32" i="1"/>
  <c r="D31" i="1"/>
  <c r="F30" i="1"/>
  <c r="D28" i="1"/>
  <c r="F24" i="1"/>
  <c r="F22" i="1"/>
  <c r="D20" i="1"/>
  <c r="F78" i="1" l="1"/>
  <c r="F50" i="1"/>
  <c r="F36" i="1"/>
  <c r="F62" i="1"/>
  <c r="F84" i="1"/>
  <c r="F85" i="1"/>
  <c r="F26" i="1"/>
  <c r="F27" i="1"/>
  <c r="F31" i="1"/>
  <c r="F23" i="1"/>
  <c r="F25" i="1"/>
  <c r="F32" i="1"/>
  <c r="F46" i="1"/>
  <c r="F47" i="1"/>
  <c r="F59" i="1"/>
  <c r="F64" i="1"/>
  <c r="F72" i="1"/>
  <c r="F76" i="1"/>
  <c r="D56" i="1"/>
  <c r="D55" i="1" s="1"/>
  <c r="E20" i="1"/>
  <c r="F21" i="1"/>
  <c r="E28" i="1"/>
  <c r="F28" i="1" s="1"/>
  <c r="F49" i="1"/>
  <c r="F60" i="1"/>
  <c r="F74" i="1"/>
  <c r="F83" i="1"/>
  <c r="F80" i="1" l="1"/>
  <c r="D93" i="1"/>
  <c r="D97" i="1" s="1"/>
  <c r="E70" i="1"/>
  <c r="F42" i="1"/>
  <c r="F20" i="1"/>
  <c r="E18" i="1"/>
  <c r="F70" i="1" l="1"/>
  <c r="E56" i="1"/>
  <c r="F56" i="1" s="1"/>
  <c r="D100" i="1"/>
  <c r="D101" i="1" s="1"/>
  <c r="E55" i="1"/>
  <c r="F55" i="1" s="1"/>
  <c r="F18" i="1"/>
  <c r="F41" i="1" l="1"/>
  <c r="E39" i="1"/>
  <c r="F39" i="1" s="1"/>
  <c r="E37" i="1" l="1"/>
  <c r="E16" i="1" s="1"/>
  <c r="F16" i="1" s="1"/>
  <c r="E90" i="1" l="1"/>
  <c r="F90" i="1" s="1"/>
  <c r="F37" i="1"/>
  <c r="E93" i="1" l="1"/>
  <c r="E100" i="1" s="1"/>
  <c r="F93" i="1" l="1"/>
  <c r="E97" i="1"/>
  <c r="F97" i="1" s="1"/>
  <c r="E101" i="1"/>
  <c r="F100" i="1"/>
</calcChain>
</file>

<file path=xl/comments1.xml><?xml version="1.0" encoding="utf-8"?>
<comments xmlns="http://schemas.openxmlformats.org/spreadsheetml/2006/main">
  <authors>
    <author>Екатерина Долгова</author>
  </authors>
  <commentList>
    <comment ref="G85" authorId="0">
      <text>
        <r>
          <rPr>
            <b/>
            <sz val="9"/>
            <color indexed="81"/>
            <rFont val="Tahoma"/>
            <family val="2"/>
            <charset val="204"/>
          </rPr>
          <t>Екатерина Долгова: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<sst xmlns="http://schemas.openxmlformats.org/spreadsheetml/2006/main" count="259" uniqueCount="182">
  <si>
    <t xml:space="preserve">на услуги по передаче и распределению тепловой энергии </t>
  </si>
  <si>
    <t>№ п/п</t>
  </si>
  <si>
    <t xml:space="preserve">Наименование показателей   </t>
  </si>
  <si>
    <t xml:space="preserve">Ед. изм 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</si>
  <si>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</si>
  <si>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</si>
  <si>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</si>
  <si>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</si>
  <si>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</si>
  <si>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</si>
  <si>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</si>
  <si>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</si>
  <si>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</si>
  <si>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</si>
  <si>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</si>
  <si>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1.1.3</t>
  </si>
  <si>
    <t>автошины и аккумуляторы, запчасти</t>
  </si>
  <si>
    <t>1.1.4</t>
  </si>
  <si>
    <t>аварийный запас материалов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</si>
  <si>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</si>
  <si>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</si>
  <si>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</si>
  <si>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</si>
  <si>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</si>
  <si>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</si>
  <si>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</si>
  <si>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</si>
  <si>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</si>
  <si>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</si>
  <si>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</si>
  <si>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</si>
  <si>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</si>
  <si>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</si>
  <si>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3</t>
  </si>
  <si>
    <t>Амортизация</t>
  </si>
  <si>
    <t xml:space="preserve">расходы утверждены в тарифной смете не в полном объеме. Превышение в связи с передачей в доверительное управление ТТК тепловых сетей и занимаемых ими земельных участков, состоящих на балансе ГУ «Отдел гос.активов г.Караганды», а также на баланс тепловых сетей, реконструируемых по гос.программе «Нурлы Жол» в 2015 году. </t>
  </si>
  <si>
    <t>4</t>
  </si>
  <si>
    <t xml:space="preserve">Ремонт, всего </t>
  </si>
  <si>
    <t>4.1</t>
  </si>
  <si>
    <t xml:space="preserve">текущий ремонт, не приводящий к росту стоимости основных фондов </t>
  </si>
  <si>
    <t>4.1.2</t>
  </si>
  <si>
    <t>хозяйственным способом (материалы)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</si>
  <si>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</si>
  <si>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</si>
  <si>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</si>
  <si>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</si>
  <si>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</si>
  <si>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</si>
  <si>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</si>
  <si>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</si>
  <si>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</si>
  <si>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</si>
  <si>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получение  информации о среднесуточной температуре наружного воздуха и прогноза погоды на 12 часов, то есть 2 раза в сутки (последний не предусмотрен тарифной сметой).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</si>
  <si>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</si>
  <si>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</si>
  <si>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</si>
  <si>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</si>
  <si>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</si>
  <si>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</si>
  <si>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рост цен на оказание услуг</t>
  </si>
  <si>
    <t>5.8</t>
  </si>
  <si>
    <t>проведение технич. испытаний</t>
  </si>
  <si>
    <t xml:space="preserve">увеличение расходов в связи с производственной необходимостью прохождения сертификации установленного газобаллонного оборудования,  составления проектов на земельные участки </t>
  </si>
  <si>
    <t>5.9</t>
  </si>
  <si>
    <t>услуги пассажирского транспорта</t>
  </si>
  <si>
    <t>рост цен на проездные билеты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</si>
  <si>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</si>
  <si>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</si>
  <si>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</si>
  <si>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</si>
  <si>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</si>
  <si>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</si>
  <si>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</si>
  <si>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</si>
  <si>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</si>
  <si>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</si>
  <si>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</si>
  <si>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</si>
  <si>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</si>
  <si>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</si>
  <si>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</si>
  <si>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</si>
  <si>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</si>
  <si>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снижение % за обслуживание в связи с переходом в другой банк</t>
  </si>
  <si>
    <t>7.5</t>
  </si>
  <si>
    <t>амортизация основных средств</t>
  </si>
  <si>
    <t>7.6</t>
  </si>
  <si>
    <t>амортизация НМА</t>
  </si>
  <si>
    <t>7.7</t>
  </si>
  <si>
    <t>налоговые платежи и сборы</t>
  </si>
  <si>
    <t>7.7.1</t>
  </si>
  <si>
    <t>загрязнение воздуха</t>
  </si>
  <si>
    <t>7.7.2</t>
  </si>
  <si>
    <t>плата за пользование земельными участками</t>
  </si>
  <si>
    <t xml:space="preserve">Превышение в связи с передачей в доверительное управление ТТК тепловых сетей и занимаемых ими земельных участков, состоящих на балансе ГУ «Отдел государственных активов г.Караганды», а также на баланс тепловых сетей, реконструируемых по гос.программе «Нурлы Жол» в 2015 году. </t>
  </si>
  <si>
    <t>7.7.3</t>
  </si>
  <si>
    <t>радиочастотный сбор</t>
  </si>
  <si>
    <t>7.7.4</t>
  </si>
  <si>
    <t>налог на транспорт</t>
  </si>
  <si>
    <t>Превышение связано с передачей на баланс ТОО «Теплотранзит Караганда» 38 единиц автотранспорта, находящегося ранее в собственности ГУ «Отдел финансов г.Караганды», не предусмотренными тарифной сметой, а также увеличением месячного расчетного показателя.</t>
  </si>
  <si>
    <t>7.7.5</t>
  </si>
  <si>
    <t>налог на имущество</t>
  </si>
  <si>
    <t xml:space="preserve"> Превышение в связи с передачей в доверительное управление ТТК тепловых сетей, состоящих на балансе ГУ «Отдел государственных активов г.Караганды», а также на баланс тепловых сетей, реконструируемых по гос.программе «Нурлы Жол» в 2015 году. 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</si>
  <si>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</si>
  <si>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</si>
  <si>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</si>
  <si>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</si>
  <si>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</si>
  <si>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</si>
  <si>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</si>
  <si>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</si>
  <si>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</si>
  <si>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</si>
  <si>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7.8.5</t>
  </si>
  <si>
    <t>теплоэнергия</t>
  </si>
  <si>
    <t>7.9</t>
  </si>
  <si>
    <t>командировочные расходы</t>
  </si>
  <si>
    <t>7.10</t>
  </si>
  <si>
    <t>аудиторские услуги</t>
  </si>
  <si>
    <t>7.11</t>
  </si>
  <si>
    <t>услуги связи</t>
  </si>
  <si>
    <t>7.12</t>
  </si>
  <si>
    <t>юридические, нотариальные услуги</t>
  </si>
  <si>
    <t>7.13</t>
  </si>
  <si>
    <t>другие расходы</t>
  </si>
  <si>
    <t>7.13.1</t>
  </si>
  <si>
    <t>канцелярские расходы</t>
  </si>
  <si>
    <t>7.13.2</t>
  </si>
  <si>
    <t>аренда общехозяйственного назначения</t>
  </si>
  <si>
    <t>не предусмотрена аренда городского участка Отдела реализации теплоэнергии</t>
  </si>
  <si>
    <t>7.13.3</t>
  </si>
  <si>
    <t>информационные и почтовые услуги</t>
  </si>
  <si>
    <t>7.13.4</t>
  </si>
  <si>
    <t>содержание машинописной техники</t>
  </si>
  <si>
    <t xml:space="preserve">рост цен поставщиков.  </t>
  </si>
  <si>
    <t>7.13.6</t>
  </si>
  <si>
    <t>периодическая печать</t>
  </si>
  <si>
    <t>7.13.7</t>
  </si>
  <si>
    <t>страхование ГПО владельцев автотранспортных средств</t>
  </si>
  <si>
    <t>передан на баланс транспорт, рост МРП</t>
  </si>
  <si>
    <t>7.13.8</t>
  </si>
  <si>
    <t>страхование ГПО работодателя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</si>
  <si>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</si>
  <si>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</si>
  <si>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</si>
  <si>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</si>
  <si>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</si>
  <si>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</si>
  <si>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</si>
  <si>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</si>
  <si>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</si>
  <si>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</si>
  <si>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</si>
  <si>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</si>
  <si>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</si>
  <si>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</si>
  <si>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</si>
  <si>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</si>
  <si>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</si>
  <si>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</si>
  <si>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</si>
  <si>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X</t>
  </si>
  <si>
    <t>Субсидия из средств госбюджета</t>
  </si>
  <si>
    <t>XI</t>
  </si>
  <si>
    <t xml:space="preserve">Сумма неисполнения по результатам анализа исполнения тарифной сметы </t>
  </si>
  <si>
    <t>XII</t>
  </si>
  <si>
    <t>Всего доходов с учетом возмещения и суммы неисполнения</t>
  </si>
  <si>
    <t>XIII</t>
  </si>
  <si>
    <t>Тариф без НДС с учетом возмещения</t>
  </si>
  <si>
    <t>за 2016 год (по состоянию на 1.11.2016 года)</t>
  </si>
  <si>
    <t xml:space="preserve">Сведения о ходе исполнения тарифной сметы ТОО "Теплотранзит Караганда"  </t>
  </si>
  <si>
    <t>Предусмотрено в утвержденной тарифной смете на 2016 год</t>
  </si>
  <si>
    <t xml:space="preserve">Отклонение в % </t>
  </si>
  <si>
    <t>Причины отклонения</t>
  </si>
  <si>
    <t>рост цен на приобретаемые материалы</t>
  </si>
  <si>
    <t>нехватка собственной спецтехники в период ремонтной кампании</t>
  </si>
  <si>
    <t>договор заключен, оказание услуги планируется в ноябре</t>
  </si>
  <si>
    <t xml:space="preserve">рост цен поставщиков.   Расходы на год складываются из утвержденных норм ДАРЕМ на спец.одежду, спец.обувь, СИЗ и т.д. и фактических цен по заключенным договорам. </t>
  </si>
  <si>
    <t>рост цен</t>
  </si>
  <si>
    <t>расходы согласно утвержд.штат.расписания фактического ФОТ</t>
  </si>
  <si>
    <t xml:space="preserve">снижение объема с связи с приборизацией </t>
  </si>
  <si>
    <t>Фактически сложившиеся показатели тарифной сметы (по состоянию на 1.11.2016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</si>
</sst>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_-* #,##0_р_._-;\-* #,##0_р_._-;_-* &quot;-&quot;??_р_._-;_-@_-"/>
    <numFmt numFmtId="166" formatCode="#,##0.00_р_."/>
    <numFmt numFmtId="167" formatCode="#,##0.00_ ;\-#,##0.00\ 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5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166" fontId="23" fillId="0" borderId="0"/>
    <xf numFmtId="9" fontId="23" fillId="0" borderId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2" borderId="0" applyNumberFormat="0" applyBorder="0" applyAlignment="0" applyProtection="0"/>
    <xf numFmtId="0" fontId="24" fillId="20" borderId="6" applyNumberFormat="0" applyAlignment="0" applyProtection="0"/>
    <xf numFmtId="0" fontId="25" fillId="33" borderId="7" applyNumberFormat="0" applyAlignment="0" applyProtection="0"/>
    <xf numFmtId="0" fontId="26" fillId="33" borderId="6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44" fontId="29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4" borderId="12" applyNumberFormat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  <xf numFmtId="0" fontId="37" fillId="0" borderId="0"/>
    <xf numFmtId="0" fontId="38" fillId="0" borderId="0"/>
    <xf numFmtId="0" fontId="20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1" fillId="0" borderId="0"/>
    <xf numFmtId="0" fontId="29" fillId="0" borderId="0"/>
    <xf numFmtId="0" fontId="39" fillId="0" borderId="0"/>
    <xf numFmtId="0" fontId="29" fillId="0" borderId="0"/>
    <xf numFmtId="0" fontId="40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2" fillId="0" borderId="0">
      <alignment wrapText="1"/>
    </xf>
    <xf numFmtId="0" fontId="43" fillId="16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6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17" borderId="0" applyNumberFormat="0" applyBorder="0" applyAlignment="0" applyProtection="0"/>
  </cellStyleXfs>
  <cellXfs count="82">
    <xf numFmtId="0" fontId="0" fillId="0" borderId="0" xfId="0"/>
    <xf numFmtId="0" fontId="2" fillId="0" borderId="0" xfId="0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horizontal="left" indent="2"/>
    </xf>
    <xf numFmtId="0" fontId="3" fillId="0" borderId="0" xfId="2" applyFont="1" applyFill="1" applyAlignment="1">
      <alignment horizontal="left" indent="3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6" fillId="0" borderId="0" xfId="0" applyFont="1" applyFill="1"/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2" applyFont="1" applyFill="1" applyBorder="1"/>
    <xf numFmtId="0" fontId="10" fillId="0" borderId="3" xfId="2" applyFont="1" applyFill="1" applyBorder="1"/>
    <xf numFmtId="0" fontId="4" fillId="0" borderId="3" xfId="2" applyFont="1" applyFill="1" applyBorder="1"/>
    <xf numFmtId="0" fontId="3" fillId="0" borderId="3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right" vertical="center" indent="2"/>
    </xf>
    <xf numFmtId="43" fontId="11" fillId="0" borderId="3" xfId="1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43" fontId="10" fillId="0" borderId="5" xfId="1" applyFont="1" applyFill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right" vertical="center" indent="2"/>
    </xf>
    <xf numFmtId="4" fontId="10" fillId="0" borderId="3" xfId="1" applyNumberFormat="1" applyFont="1" applyFill="1" applyBorder="1" applyAlignment="1">
      <alignment horizontal="right" vertical="center" indent="2"/>
    </xf>
    <xf numFmtId="43" fontId="10" fillId="0" borderId="3" xfId="2" applyNumberFormat="1" applyFont="1" applyFill="1" applyBorder="1"/>
    <xf numFmtId="49" fontId="8" fillId="0" borderId="3" xfId="0" applyNumberFormat="1" applyFont="1" applyFill="1" applyBorder="1" applyAlignment="1">
      <alignment horizontal="center" vertical="center" wrapText="1"/>
    </xf>
    <xf numFmtId="16" fontId="10" fillId="0" borderId="3" xfId="0" applyNumberFormat="1" applyFont="1" applyFill="1" applyBorder="1" applyAlignment="1">
      <alignment horizontal="center" vertical="center"/>
    </xf>
    <xf numFmtId="43" fontId="8" fillId="0" borderId="3" xfId="2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justify" vertical="center"/>
    </xf>
    <xf numFmtId="0" fontId="10" fillId="0" borderId="3" xfId="2" applyFont="1" applyFill="1" applyBorder="1" applyAlignment="1">
      <alignment wrapText="1"/>
    </xf>
    <xf numFmtId="43" fontId="10" fillId="0" borderId="3" xfId="2" applyNumberFormat="1" applyFont="1" applyFill="1" applyBorder="1" applyAlignment="1">
      <alignment vertical="center"/>
    </xf>
    <xf numFmtId="0" fontId="7" fillId="0" borderId="3" xfId="2" applyFont="1" applyFill="1" applyBorder="1"/>
    <xf numFmtId="0" fontId="7" fillId="0" borderId="0" xfId="2" applyFont="1" applyFill="1"/>
    <xf numFmtId="0" fontId="10" fillId="0" borderId="3" xfId="0" applyFont="1" applyFill="1" applyBorder="1" applyAlignment="1">
      <alignment vertical="center" wrapText="1"/>
    </xf>
    <xf numFmtId="43" fontId="10" fillId="0" borderId="5" xfId="1" applyFont="1" applyFill="1" applyBorder="1" applyAlignment="1">
      <alignment vertical="center"/>
    </xf>
    <xf numFmtId="0" fontId="13" fillId="0" borderId="3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/>
    </xf>
    <xf numFmtId="4" fontId="14" fillId="0" borderId="3" xfId="1" applyNumberFormat="1" applyFont="1" applyFill="1" applyBorder="1" applyAlignment="1">
      <alignment horizontal="right" vertical="center" indent="2"/>
    </xf>
    <xf numFmtId="0" fontId="15" fillId="0" borderId="3" xfId="2" applyFont="1" applyFill="1" applyBorder="1"/>
    <xf numFmtId="0" fontId="15" fillId="0" borderId="0" xfId="2" applyFont="1" applyFill="1"/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43" fontId="8" fillId="0" borderId="3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43" fontId="16" fillId="0" borderId="5" xfId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right" vertical="center" indent="2"/>
    </xf>
    <xf numFmtId="0" fontId="17" fillId="0" borderId="3" xfId="2" applyFont="1" applyFill="1" applyBorder="1"/>
    <xf numFmtId="0" fontId="17" fillId="0" borderId="0" xfId="2" applyFont="1" applyFill="1"/>
    <xf numFmtId="0" fontId="3" fillId="0" borderId="0" xfId="2" applyFont="1" applyFill="1" applyBorder="1"/>
    <xf numFmtId="43" fontId="3" fillId="0" borderId="0" xfId="2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67" fontId="10" fillId="0" borderId="5" xfId="1" applyNumberFormat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vertical="center"/>
    </xf>
    <xf numFmtId="0" fontId="7" fillId="0" borderId="0" xfId="2" applyFont="1" applyFill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3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9">
    <cellStyle name="_x0005__x001c_" xfId="3"/>
    <cellStyle name="20% - Акцент1 2" xfId="4"/>
    <cellStyle name="20% - Акцент1 3" xfId="5"/>
    <cellStyle name="20% - Акцент1 4" xfId="6"/>
    <cellStyle name="20% - Акцент1 5" xfId="7"/>
    <cellStyle name="20% - Акцент2 2" xfId="8"/>
    <cellStyle name="20% - Акцент2 3" xfId="9"/>
    <cellStyle name="20% - Акцент2 4" xfId="10"/>
    <cellStyle name="20% - Акцент2 5" xfId="11"/>
    <cellStyle name="20% - Акцент3 2" xfId="12"/>
    <cellStyle name="20% - Акцент3 3" xfId="13"/>
    <cellStyle name="20% - Акцент3 4" xfId="14"/>
    <cellStyle name="20% - Акцент3 5" xfId="15"/>
    <cellStyle name="20% - Акцент4 2" xfId="16"/>
    <cellStyle name="20% - Акцент4 3" xfId="17"/>
    <cellStyle name="20% - Акцент4 4" xfId="18"/>
    <cellStyle name="20% - Акцент4 5" xfId="19"/>
    <cellStyle name="20% - Акцент5 2" xfId="20"/>
    <cellStyle name="20% - Акцент5 3" xfId="21"/>
    <cellStyle name="20% - Акцент5 4" xfId="22"/>
    <cellStyle name="20% - Акцент5 5" xfId="23"/>
    <cellStyle name="20% - Акцент6 2" xfId="24"/>
    <cellStyle name="20% - Акцент6 3" xfId="25"/>
    <cellStyle name="20% - Акцент6 4" xfId="26"/>
    <cellStyle name="20% - Акцент6 5" xfId="27"/>
    <cellStyle name="40% - Акцент1 2" xfId="28"/>
    <cellStyle name="40% - Акцент1 3" xfId="29"/>
    <cellStyle name="40% - Акцент1 4" xfId="30"/>
    <cellStyle name="40% - Акцент1 5" xfId="31"/>
    <cellStyle name="40% - Акцент2 2" xfId="32"/>
    <cellStyle name="40% - Акцент2 3" xfId="33"/>
    <cellStyle name="40% - Акцент2 4" xfId="34"/>
    <cellStyle name="40% - Акцент2 5" xfId="35"/>
    <cellStyle name="40% - Акцент3 2" xfId="36"/>
    <cellStyle name="40% - Акцент3 3" xfId="37"/>
    <cellStyle name="40% - Акцент3 4" xfId="38"/>
    <cellStyle name="40% - Акцент3 5" xfId="39"/>
    <cellStyle name="40% - Акцент4 2" xfId="40"/>
    <cellStyle name="40% - Акцент4 3" xfId="41"/>
    <cellStyle name="40% - Акцент4 4" xfId="42"/>
    <cellStyle name="40% - Акцент4 5" xfId="43"/>
    <cellStyle name="40% - Акцент5 2" xfId="44"/>
    <cellStyle name="40% - Акцент5 3" xfId="45"/>
    <cellStyle name="40% - Акцент5 4" xfId="46"/>
    <cellStyle name="40% - Акцент5 5" xfId="47"/>
    <cellStyle name="40% - Акцент6 2" xfId="48"/>
    <cellStyle name="40% - Акцент6 3" xfId="49"/>
    <cellStyle name="40% - Акцент6 4" xfId="50"/>
    <cellStyle name="40% - Акцент6 5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Excel Built-in Comma" xfId="58"/>
    <cellStyle name="Excel Built-in Percen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 2" xfId="69"/>
    <cellStyle name="Гиперссылка 3" xfId="70"/>
    <cellStyle name="Денежный 2" xfId="71"/>
    <cellStyle name="Заголовок 1 2" xfId="72"/>
    <cellStyle name="Заголовок 2 2" xfId="73"/>
    <cellStyle name="Заголовок 3 2" xfId="74"/>
    <cellStyle name="Заголовок 4 2" xfId="75"/>
    <cellStyle name="Итог 2" xfId="76"/>
    <cellStyle name="Контрольная ячейка 2" xfId="77"/>
    <cellStyle name="Название 2" xfId="78"/>
    <cellStyle name="Нейтральный 2" xfId="79"/>
    <cellStyle name="Обычный" xfId="0" builtinId="0"/>
    <cellStyle name="Обычный 19" xfId="80"/>
    <cellStyle name="Обычный 2" xfId="81"/>
    <cellStyle name="Обычный 2 2" xfId="82"/>
    <cellStyle name="Обычный 2 2 2" xfId="83"/>
    <cellStyle name="Обычный 2 3" xfId="84"/>
    <cellStyle name="Обычный 2 4" xfId="85"/>
    <cellStyle name="Обычный 3" xfId="86"/>
    <cellStyle name="Обычный 3 2" xfId="87"/>
    <cellStyle name="Обычный 3 3" xfId="88"/>
    <cellStyle name="Обычный 4" xfId="89"/>
    <cellStyle name="Обычный 4 2" xfId="90"/>
    <cellStyle name="Обычный 5" xfId="91"/>
    <cellStyle name="Обычный 5 2" xfId="92"/>
    <cellStyle name="Обычный 6" xfId="2"/>
    <cellStyle name="Обычный 6 2" xfId="93"/>
    <cellStyle name="Обычный 7" xfId="94"/>
    <cellStyle name="Обычный 8" xfId="95"/>
    <cellStyle name="Обычный1" xfId="96"/>
    <cellStyle name="Плохой 2" xfId="97"/>
    <cellStyle name="Пояснение 2" xfId="98"/>
    <cellStyle name="Примечание 2" xfId="99"/>
    <cellStyle name="Примечание 3" xfId="100"/>
    <cellStyle name="Примечание 4" xfId="101"/>
    <cellStyle name="Примечание 5" xfId="102"/>
    <cellStyle name="Процентный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Тысячи [0]_laroux" xfId="108"/>
    <cellStyle name="Тысячи_laroux" xfId="109"/>
    <cellStyle name="Финансовый" xfId="1" builtinId="3"/>
    <cellStyle name="Финансовый 2" xfId="110"/>
    <cellStyle name="Финансовый 2 2" xfId="111"/>
    <cellStyle name="Финансовый 2 3" xfId="112"/>
    <cellStyle name="Финансовый 2 4" xfId="113"/>
    <cellStyle name="Финансовый 3" xfId="114"/>
    <cellStyle name="Финансовый 4" xfId="115"/>
    <cellStyle name="Финансовый 5" xfId="116"/>
    <cellStyle name="Финансовый 7" xfId="117"/>
    <cellStyle name="Хороший 2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G113"/>
  <sheetViews>
    <sheetView tabSelected="1" topLeftCell="A7" zoomScale="80" zoomScaleNormal="80" workbookViewId="0">
      <pane xSplit="3" ySplit="8" topLeftCell="D97" activePane="bottomRight" state="frozen"/>
      <selection activeCell="A7" sqref="A7"/>
      <selection pane="topRight" activeCell="D7" sqref="D7"/>
      <selection pane="bottomLeft" activeCell="A15" sqref="A15"/>
      <selection pane="bottomRight" activeCell="F110" sqref="F110"/>
    </sheetView>
  </sheetViews>
  <sheetFormatPr defaultRowHeight="15.75" x14ac:dyDescent="0.25"/>
  <cols>
    <col min="1" max="1" width="6.28515625" style="2" customWidth="1"/>
    <col min="2" max="2" width="44" style="2" customWidth="1"/>
    <col min="3" max="3" width="11.42578125" style="2" customWidth="1"/>
    <col min="4" max="4" width="17.28515625" style="2" customWidth="1"/>
    <col min="5" max="5" width="16.5703125" style="2" customWidth="1"/>
    <col min="6" max="6" width="13.7109375" style="3" customWidth="1"/>
    <col min="7" max="7" width="47.7109375" style="2" customWidth="1"/>
    <col min="8" max="8" width="5.7109375" style="2" customWidth="1"/>
    <col min="9" max="9" width="6.42578125" style="2" customWidth="1"/>
    <col min="10" max="16384" width="9.140625" style="2"/>
  </cols>
  <sheetData>
    <row r="5" spans="1:7" x14ac:dyDescent="0.25">
      <c r="A5" s="1"/>
    </row>
    <row r="7" spans="1:7" x14ac:dyDescent="0.25">
      <c r="A7" s="4"/>
      <c r="C7" s="5"/>
    </row>
    <row r="8" spans="1:7" x14ac:dyDescent="0.25">
      <c r="A8" s="6"/>
      <c r="B8" s="7"/>
      <c r="C8" s="6"/>
    </row>
    <row r="9" spans="1:7" s="8" customFormat="1" ht="18.75" customHeight="1" x14ac:dyDescent="0.25">
      <c r="A9" s="80" t="s">
        <v>170</v>
      </c>
      <c r="B9" s="80"/>
      <c r="C9" s="80"/>
      <c r="D9" s="80"/>
      <c r="E9" s="80"/>
      <c r="F9" s="80"/>
      <c r="G9" s="80"/>
    </row>
    <row r="10" spans="1:7" s="8" customFormat="1" ht="19.5" customHeight="1" x14ac:dyDescent="0.25">
      <c r="A10" s="81" t="s">
        <v>0</v>
      </c>
      <c r="B10" s="81"/>
      <c r="C10" s="81"/>
      <c r="D10" s="81"/>
      <c r="E10" s="81"/>
      <c r="F10" s="81"/>
      <c r="G10" s="81"/>
    </row>
    <row r="11" spans="1:7" x14ac:dyDescent="0.25">
      <c r="A11" s="65" t="s">
        <v>169</v>
      </c>
      <c r="B11" s="65"/>
      <c r="C11" s="65"/>
      <c r="D11" s="65"/>
      <c r="E11" s="65"/>
      <c r="F11" s="65"/>
      <c r="G11" s="65"/>
    </row>
    <row r="13" spans="1:7" ht="77.25" customHeight="1" x14ac:dyDescent="0.25">
      <c r="A13" s="75" t="s">
        <v>1</v>
      </c>
      <c r="B13" s="77" t="s">
        <v>2</v>
      </c>
      <c r="C13" s="77" t="s">
        <v>3</v>
      </c>
      <c r="D13" s="79" t="s">
        <v>171</v>
      </c>
      <c r="E13" s="66" t="s">
        <v>181</v>
      </c>
      <c r="F13" s="67" t="s">
        <v>172</v>
      </c>
      <c r="G13" s="69" t="s">
        <v>173</v>
      </c>
    </row>
    <row r="14" spans="1:7" ht="56.25" customHeight="1" x14ac:dyDescent="0.25">
      <c r="A14" s="76"/>
      <c r="B14" s="78"/>
      <c r="C14" s="78"/>
      <c r="D14" s="79"/>
      <c r="E14" s="66"/>
      <c r="F14" s="68"/>
      <c r="G14" s="70"/>
    </row>
    <row r="15" spans="1:7" x14ac:dyDescent="0.25">
      <c r="A15" s="9"/>
      <c r="B15" s="10"/>
      <c r="C15" s="10"/>
      <c r="D15" s="11"/>
      <c r="E15" s="12"/>
      <c r="F15" s="13"/>
      <c r="G15" s="14"/>
    </row>
    <row r="16" spans="1:7" ht="28.5" x14ac:dyDescent="0.25">
      <c r="A16" s="9" t="s">
        <v>4</v>
      </c>
      <c r="B16" s="15" t="s">
        <v>5</v>
      </c>
      <c r="C16" s="16" t="s">
        <v>6</v>
      </c>
      <c r="D16" s="17">
        <v>4251737.22</v>
      </c>
      <c r="E16" s="19">
        <f>E18+E28+E36+E37+E42+E54</f>
        <v>3165495.6849017995</v>
      </c>
      <c r="F16" s="20">
        <f>E16/D16*100</f>
        <v>74.451818659239706</v>
      </c>
      <c r="G16" s="14"/>
    </row>
    <row r="17" spans="1:7" x14ac:dyDescent="0.25">
      <c r="A17" s="9"/>
      <c r="B17" s="21" t="s">
        <v>7</v>
      </c>
      <c r="C17" s="10"/>
      <c r="D17" s="22"/>
      <c r="E17" s="12"/>
      <c r="F17" s="20"/>
      <c r="G17" s="14"/>
    </row>
    <row r="18" spans="1:7" x14ac:dyDescent="0.25">
      <c r="A18" s="9">
        <v>1</v>
      </c>
      <c r="B18" s="15" t="s">
        <v>8</v>
      </c>
      <c r="C18" s="16" t="s">
        <v>6</v>
      </c>
      <c r="D18" s="17">
        <v>1394265.27</v>
      </c>
      <c r="E18" s="19">
        <f>E20+E25+E26+E27</f>
        <v>897911.16890179995</v>
      </c>
      <c r="F18" s="20">
        <f>E18/D18*100</f>
        <v>64.400310918007733</v>
      </c>
      <c r="G18" s="14"/>
    </row>
    <row r="19" spans="1:7" x14ac:dyDescent="0.25">
      <c r="A19" s="9"/>
      <c r="B19" s="21" t="s">
        <v>7</v>
      </c>
      <c r="C19" s="10"/>
      <c r="D19" s="22"/>
      <c r="E19" s="12"/>
      <c r="F19" s="20"/>
      <c r="G19" s="14"/>
    </row>
    <row r="20" spans="1:7" x14ac:dyDescent="0.25">
      <c r="A20" s="9" t="s">
        <v>9</v>
      </c>
      <c r="B20" s="21" t="s">
        <v>10</v>
      </c>
      <c r="C20" s="10" t="s">
        <v>6</v>
      </c>
      <c r="D20" s="22">
        <f t="shared" ref="D20" si="0">D21+D22+D23+D24</f>
        <v>35107.08</v>
      </c>
      <c r="E20" s="24">
        <f>E21+E22+E23+E24</f>
        <v>25726.266000000003</v>
      </c>
      <c r="F20" s="20">
        <f t="shared" ref="F20:F28" si="1">E20/D20*100</f>
        <v>73.279423979436629</v>
      </c>
      <c r="G20" s="14"/>
    </row>
    <row r="21" spans="1:7" x14ac:dyDescent="0.25">
      <c r="A21" s="9" t="s">
        <v>11</v>
      </c>
      <c r="B21" s="21" t="s">
        <v>12</v>
      </c>
      <c r="C21" s="10" t="s">
        <v>6</v>
      </c>
      <c r="D21" s="22">
        <v>1214.76</v>
      </c>
      <c r="E21" s="25">
        <v>3246.54</v>
      </c>
      <c r="F21" s="20">
        <f t="shared" si="1"/>
        <v>267.25772992195988</v>
      </c>
      <c r="G21" s="30" t="s">
        <v>174</v>
      </c>
    </row>
    <row r="22" spans="1:7" x14ac:dyDescent="0.25">
      <c r="A22" s="9" t="s">
        <v>13</v>
      </c>
      <c r="B22" s="21" t="s">
        <v>14</v>
      </c>
      <c r="C22" s="10" t="s">
        <v>6</v>
      </c>
      <c r="D22" s="22">
        <v>124.57</v>
      </c>
      <c r="E22" s="25">
        <v>101.60599999999999</v>
      </c>
      <c r="F22" s="20">
        <f t="shared" si="1"/>
        <v>81.565384924139039</v>
      </c>
      <c r="G22" s="14"/>
    </row>
    <row r="23" spans="1:7" x14ac:dyDescent="0.25">
      <c r="A23" s="9" t="s">
        <v>15</v>
      </c>
      <c r="B23" s="21" t="s">
        <v>16</v>
      </c>
      <c r="C23" s="10" t="s">
        <v>6</v>
      </c>
      <c r="D23" s="22">
        <v>24823.95</v>
      </c>
      <c r="E23" s="25">
        <v>13818.02</v>
      </c>
      <c r="F23" s="20">
        <f t="shared" si="1"/>
        <v>55.664066355273832</v>
      </c>
      <c r="G23" s="14"/>
    </row>
    <row r="24" spans="1:7" x14ac:dyDescent="0.25">
      <c r="A24" s="9" t="s">
        <v>17</v>
      </c>
      <c r="B24" s="21" t="s">
        <v>18</v>
      </c>
      <c r="C24" s="10" t="s">
        <v>6</v>
      </c>
      <c r="D24" s="22">
        <v>8943.7999999999993</v>
      </c>
      <c r="E24" s="25">
        <v>8560.1</v>
      </c>
      <c r="F24" s="20">
        <f t="shared" si="1"/>
        <v>95.709877233390742</v>
      </c>
      <c r="G24" s="14"/>
    </row>
    <row r="25" spans="1:7" x14ac:dyDescent="0.25">
      <c r="A25" s="9" t="s">
        <v>19</v>
      </c>
      <c r="B25" s="21" t="s">
        <v>20</v>
      </c>
      <c r="C25" s="10" t="s">
        <v>6</v>
      </c>
      <c r="D25" s="22">
        <v>237145</v>
      </c>
      <c r="E25" s="25">
        <v>187818.8379018</v>
      </c>
      <c r="F25" s="20">
        <f t="shared" si="1"/>
        <v>79.199999115224855</v>
      </c>
      <c r="G25" s="14"/>
    </row>
    <row r="26" spans="1:7" x14ac:dyDescent="0.25">
      <c r="A26" s="9" t="s">
        <v>21</v>
      </c>
      <c r="B26" s="21" t="s">
        <v>22</v>
      </c>
      <c r="C26" s="10" t="s">
        <v>6</v>
      </c>
      <c r="D26" s="22">
        <v>50742.67</v>
      </c>
      <c r="E26" s="25">
        <v>46235.052000000003</v>
      </c>
      <c r="F26" s="20">
        <f t="shared" si="1"/>
        <v>91.116711044176441</v>
      </c>
      <c r="G26" s="14"/>
    </row>
    <row r="27" spans="1:7" x14ac:dyDescent="0.25">
      <c r="A27" s="9" t="s">
        <v>23</v>
      </c>
      <c r="B27" s="21" t="s">
        <v>24</v>
      </c>
      <c r="C27" s="10" t="s">
        <v>6</v>
      </c>
      <c r="D27" s="22">
        <v>1071270.51</v>
      </c>
      <c r="E27" s="25">
        <v>638131.01299999992</v>
      </c>
      <c r="F27" s="20">
        <f t="shared" si="1"/>
        <v>59.567682209416915</v>
      </c>
      <c r="G27" s="14"/>
    </row>
    <row r="28" spans="1:7" x14ac:dyDescent="0.25">
      <c r="A28" s="26" t="s">
        <v>25</v>
      </c>
      <c r="B28" s="15" t="s">
        <v>26</v>
      </c>
      <c r="C28" s="16" t="s">
        <v>6</v>
      </c>
      <c r="D28" s="17">
        <f t="shared" ref="D28" si="2">SUM(D30:D32)</f>
        <v>948894.45874999999</v>
      </c>
      <c r="E28" s="19">
        <f>SUM(E30:E32)</f>
        <v>883750.804</v>
      </c>
      <c r="F28" s="20">
        <f t="shared" si="1"/>
        <v>93.134783942587759</v>
      </c>
      <c r="G28" s="14"/>
    </row>
    <row r="29" spans="1:7" x14ac:dyDescent="0.25">
      <c r="A29" s="9"/>
      <c r="B29" s="21" t="s">
        <v>7</v>
      </c>
      <c r="C29" s="10"/>
      <c r="D29" s="22"/>
      <c r="E29" s="25"/>
      <c r="F29" s="20"/>
      <c r="G29" s="14"/>
    </row>
    <row r="30" spans="1:7" x14ac:dyDescent="0.25">
      <c r="A30" s="9" t="s">
        <v>27</v>
      </c>
      <c r="B30" s="21" t="s">
        <v>28</v>
      </c>
      <c r="C30" s="10" t="s">
        <v>6</v>
      </c>
      <c r="D30" s="22">
        <v>863416.25</v>
      </c>
      <c r="E30" s="25">
        <v>803338.30200000003</v>
      </c>
      <c r="F30" s="20">
        <f t="shared" ref="F30:F37" si="3">E30/D30*100</f>
        <v>93.041832603914969</v>
      </c>
      <c r="G30" s="14"/>
    </row>
    <row r="31" spans="1:7" x14ac:dyDescent="0.25">
      <c r="A31" s="9" t="s">
        <v>29</v>
      </c>
      <c r="B31" s="21" t="s">
        <v>30</v>
      </c>
      <c r="C31" s="10" t="s">
        <v>6</v>
      </c>
      <c r="D31" s="22">
        <f>(D30-D30*0.1)*0.06</f>
        <v>46624.477500000001</v>
      </c>
      <c r="E31" s="25">
        <v>45187.664000000004</v>
      </c>
      <c r="F31" s="20">
        <f t="shared" si="3"/>
        <v>96.918327931932325</v>
      </c>
      <c r="G31" s="14"/>
    </row>
    <row r="32" spans="1:7" x14ac:dyDescent="0.25">
      <c r="A32" s="27" t="s">
        <v>31</v>
      </c>
      <c r="B32" s="21" t="s">
        <v>32</v>
      </c>
      <c r="C32" s="10" t="s">
        <v>6</v>
      </c>
      <c r="D32" s="22">
        <f>(D30-D30*0.1)*0.05</f>
        <v>38853.731250000004</v>
      </c>
      <c r="E32" s="25">
        <v>35224.837999999996</v>
      </c>
      <c r="F32" s="20">
        <f t="shared" si="3"/>
        <v>90.660116459213924</v>
      </c>
      <c r="G32" s="14"/>
    </row>
    <row r="33" spans="1:7" hidden="1" x14ac:dyDescent="0.25">
      <c r="A33" s="27"/>
      <c r="B33" s="21"/>
      <c r="C33" s="10"/>
      <c r="D33" s="22"/>
      <c r="E33" s="25" t="e">
        <f>#REF!+#REF!+#REF!+#REF!+#REF!+#REF!+#REF!+#REF!+#REF!+#REF!</f>
        <v>#REF!</v>
      </c>
      <c r="F33" s="20" t="e">
        <f t="shared" si="3"/>
        <v>#REF!</v>
      </c>
      <c r="G33" s="14"/>
    </row>
    <row r="34" spans="1:7" hidden="1" x14ac:dyDescent="0.25">
      <c r="A34" s="27"/>
      <c r="B34" s="21"/>
      <c r="C34" s="10"/>
      <c r="D34" s="22"/>
      <c r="E34" s="25" t="e">
        <f>#REF!+#REF!+#REF!+#REF!+#REF!+#REF!+#REF!+#REF!+#REF!+#REF!</f>
        <v>#REF!</v>
      </c>
      <c r="F34" s="20" t="e">
        <f t="shared" si="3"/>
        <v>#REF!</v>
      </c>
      <c r="G34" s="14"/>
    </row>
    <row r="35" spans="1:7" hidden="1" x14ac:dyDescent="0.25">
      <c r="A35" s="27"/>
      <c r="B35" s="21"/>
      <c r="C35" s="10"/>
      <c r="D35" s="22"/>
      <c r="E35" s="25" t="e">
        <f>#REF!+#REF!+#REF!+#REF!+#REF!+#REF!+#REF!+#REF!+#REF!+#REF!</f>
        <v>#REF!</v>
      </c>
      <c r="F35" s="20" t="e">
        <f t="shared" si="3"/>
        <v>#REF!</v>
      </c>
      <c r="G35" s="14"/>
    </row>
    <row r="36" spans="1:7" ht="120" x14ac:dyDescent="0.25">
      <c r="A36" s="26" t="s">
        <v>33</v>
      </c>
      <c r="B36" s="15" t="s">
        <v>34</v>
      </c>
      <c r="C36" s="16" t="s">
        <v>6</v>
      </c>
      <c r="D36" s="17">
        <v>92181.61</v>
      </c>
      <c r="E36" s="28">
        <v>186641.57</v>
      </c>
      <c r="F36" s="20">
        <f t="shared" si="3"/>
        <v>202.47158842202907</v>
      </c>
      <c r="G36" s="29" t="s">
        <v>35</v>
      </c>
    </row>
    <row r="37" spans="1:7" x14ac:dyDescent="0.25">
      <c r="A37" s="26" t="s">
        <v>36</v>
      </c>
      <c r="B37" s="15" t="s">
        <v>37</v>
      </c>
      <c r="C37" s="16" t="s">
        <v>6</v>
      </c>
      <c r="D37" s="17">
        <v>587347.54</v>
      </c>
      <c r="E37" s="18">
        <f t="shared" ref="E37" si="4">E39</f>
        <v>337420.005</v>
      </c>
      <c r="F37" s="20">
        <f t="shared" si="3"/>
        <v>57.448100489192477</v>
      </c>
      <c r="G37" s="14"/>
    </row>
    <row r="38" spans="1:7" x14ac:dyDescent="0.25">
      <c r="A38" s="9"/>
      <c r="B38" s="21" t="s">
        <v>7</v>
      </c>
      <c r="C38" s="10"/>
      <c r="D38" s="22"/>
      <c r="E38" s="25"/>
      <c r="F38" s="20"/>
      <c r="G38" s="14"/>
    </row>
    <row r="39" spans="1:7" ht="30" x14ac:dyDescent="0.25">
      <c r="A39" s="9" t="s">
        <v>38</v>
      </c>
      <c r="B39" s="21" t="s">
        <v>39</v>
      </c>
      <c r="C39" s="10" t="s">
        <v>6</v>
      </c>
      <c r="D39" s="22">
        <f>D41</f>
        <v>587347.54</v>
      </c>
      <c r="E39" s="63">
        <f>E41</f>
        <v>337420.005</v>
      </c>
      <c r="F39" s="20">
        <f>E39/D39*100</f>
        <v>57.448100489192477</v>
      </c>
      <c r="G39" s="14"/>
    </row>
    <row r="40" spans="1:7" ht="15.75" customHeight="1" x14ac:dyDescent="0.25">
      <c r="A40" s="9"/>
      <c r="B40" s="21" t="s">
        <v>7</v>
      </c>
      <c r="C40" s="10"/>
      <c r="D40" s="22"/>
      <c r="E40" s="25"/>
      <c r="F40" s="20"/>
      <c r="G40" s="14"/>
    </row>
    <row r="41" spans="1:7" x14ac:dyDescent="0.25">
      <c r="A41" s="9" t="s">
        <v>40</v>
      </c>
      <c r="B41" s="21" t="s">
        <v>41</v>
      </c>
      <c r="C41" s="10" t="s">
        <v>6</v>
      </c>
      <c r="D41" s="22">
        <v>587347.54</v>
      </c>
      <c r="E41" s="25">
        <v>337420.005</v>
      </c>
      <c r="F41" s="20">
        <f>E41/D41*100</f>
        <v>57.448100489192477</v>
      </c>
      <c r="G41" s="14"/>
    </row>
    <row r="42" spans="1:7" x14ac:dyDescent="0.25">
      <c r="A42" s="26" t="s">
        <v>42</v>
      </c>
      <c r="B42" s="15" t="s">
        <v>43</v>
      </c>
      <c r="C42" s="16" t="s">
        <v>6</v>
      </c>
      <c r="D42" s="17">
        <f>D43+D44+D45+D46+D47+D48+D49+D50+D51+D52</f>
        <v>80471</v>
      </c>
      <c r="E42" s="19">
        <f>E43+E44+E45+E46+E47+E48+E49+E50+E51+E52</f>
        <v>88055.837</v>
      </c>
      <c r="F42" s="20">
        <f>E42/D42*100</f>
        <v>109.4255533049173</v>
      </c>
      <c r="G42" s="14"/>
    </row>
    <row r="43" spans="1:7" ht="30" x14ac:dyDescent="0.25">
      <c r="A43" s="26" t="s">
        <v>44</v>
      </c>
      <c r="B43" s="21" t="s">
        <v>45</v>
      </c>
      <c r="C43" s="10" t="s">
        <v>6</v>
      </c>
      <c r="D43" s="22"/>
      <c r="E43" s="25">
        <v>4557.92</v>
      </c>
      <c r="F43" s="20"/>
      <c r="G43" s="30" t="s">
        <v>175</v>
      </c>
    </row>
    <row r="44" spans="1:7" x14ac:dyDescent="0.25">
      <c r="A44" s="26" t="s">
        <v>46</v>
      </c>
      <c r="B44" s="21" t="s">
        <v>47</v>
      </c>
      <c r="C44" s="10" t="s">
        <v>6</v>
      </c>
      <c r="D44" s="22">
        <v>116.53</v>
      </c>
      <c r="E44" s="25">
        <v>68.459999999999994</v>
      </c>
      <c r="F44" s="20">
        <f t="shared" ref="F44:F56" si="5">E44/D44*100</f>
        <v>58.748820046339986</v>
      </c>
      <c r="G44" s="14"/>
    </row>
    <row r="45" spans="1:7" ht="30" x14ac:dyDescent="0.25">
      <c r="A45" s="26" t="s">
        <v>48</v>
      </c>
      <c r="B45" s="21" t="s">
        <v>49</v>
      </c>
      <c r="C45" s="10" t="s">
        <v>6</v>
      </c>
      <c r="D45" s="22">
        <v>185.99</v>
      </c>
      <c r="E45" s="25"/>
      <c r="F45" s="20">
        <f t="shared" si="5"/>
        <v>0</v>
      </c>
      <c r="G45" s="30" t="s">
        <v>176</v>
      </c>
    </row>
    <row r="46" spans="1:7" ht="60" x14ac:dyDescent="0.25">
      <c r="A46" s="26" t="s">
        <v>50</v>
      </c>
      <c r="B46" s="21" t="s">
        <v>51</v>
      </c>
      <c r="C46" s="10" t="s">
        <v>6</v>
      </c>
      <c r="D46" s="22">
        <v>202.54</v>
      </c>
      <c r="E46" s="31">
        <v>248.13200000000001</v>
      </c>
      <c r="F46" s="20">
        <f t="shared" si="5"/>
        <v>122.5101214574899</v>
      </c>
      <c r="G46" s="30" t="s">
        <v>52</v>
      </c>
    </row>
    <row r="47" spans="1:7" ht="69.75" customHeight="1" x14ac:dyDescent="0.25">
      <c r="A47" s="26" t="s">
        <v>53</v>
      </c>
      <c r="B47" s="21" t="s">
        <v>54</v>
      </c>
      <c r="C47" s="10" t="s">
        <v>6</v>
      </c>
      <c r="D47" s="22">
        <v>17513.650000000001</v>
      </c>
      <c r="E47" s="31">
        <v>26879.268</v>
      </c>
      <c r="F47" s="20">
        <f t="shared" si="5"/>
        <v>153.47610578034846</v>
      </c>
      <c r="G47" s="29" t="s">
        <v>177</v>
      </c>
    </row>
    <row r="48" spans="1:7" x14ac:dyDescent="0.25">
      <c r="A48" s="26" t="s">
        <v>55</v>
      </c>
      <c r="B48" s="21" t="s">
        <v>56</v>
      </c>
      <c r="C48" s="10" t="s">
        <v>6</v>
      </c>
      <c r="D48" s="22">
        <v>2186.9</v>
      </c>
      <c r="E48" s="25">
        <v>1238.0329999999999</v>
      </c>
      <c r="F48" s="20">
        <f t="shared" si="5"/>
        <v>56.611321962595454</v>
      </c>
      <c r="G48" s="14"/>
    </row>
    <row r="49" spans="1:7" x14ac:dyDescent="0.25">
      <c r="A49" s="26" t="s">
        <v>57</v>
      </c>
      <c r="B49" s="21" t="s">
        <v>58</v>
      </c>
      <c r="C49" s="10" t="s">
        <v>6</v>
      </c>
      <c r="D49" s="22">
        <v>2201.5700000000002</v>
      </c>
      <c r="E49" s="25">
        <v>2322.1410000000001</v>
      </c>
      <c r="F49" s="20">
        <f t="shared" si="5"/>
        <v>105.47659170501052</v>
      </c>
      <c r="G49" s="12" t="s">
        <v>59</v>
      </c>
    </row>
    <row r="50" spans="1:7" ht="60" x14ac:dyDescent="0.25">
      <c r="A50" s="26" t="s">
        <v>60</v>
      </c>
      <c r="B50" s="21" t="s">
        <v>61</v>
      </c>
      <c r="C50" s="10" t="s">
        <v>6</v>
      </c>
      <c r="D50" s="22">
        <v>2166.96</v>
      </c>
      <c r="E50" s="31">
        <v>3918.1030000000001</v>
      </c>
      <c r="F50" s="20">
        <f t="shared" si="5"/>
        <v>180.811044043268</v>
      </c>
      <c r="G50" s="30" t="s">
        <v>62</v>
      </c>
    </row>
    <row r="51" spans="1:7" x14ac:dyDescent="0.25">
      <c r="A51" s="26" t="s">
        <v>63</v>
      </c>
      <c r="B51" s="21" t="s">
        <v>64</v>
      </c>
      <c r="C51" s="10" t="s">
        <v>6</v>
      </c>
      <c r="D51" s="22">
        <v>3942</v>
      </c>
      <c r="E51" s="25">
        <v>4789.9960000000001</v>
      </c>
      <c r="F51" s="20">
        <f t="shared" si="5"/>
        <v>121.51182141045156</v>
      </c>
      <c r="G51" s="12" t="s">
        <v>65</v>
      </c>
    </row>
    <row r="52" spans="1:7" x14ac:dyDescent="0.25">
      <c r="A52" s="26" t="s">
        <v>66</v>
      </c>
      <c r="B52" s="21" t="s">
        <v>67</v>
      </c>
      <c r="C52" s="10" t="s">
        <v>6</v>
      </c>
      <c r="D52" s="22">
        <v>51954.86</v>
      </c>
      <c r="E52" s="25">
        <v>44033.784</v>
      </c>
      <c r="F52" s="20">
        <f t="shared" si="5"/>
        <v>84.753926774126626</v>
      </c>
      <c r="G52" s="14"/>
    </row>
    <row r="53" spans="1:7" s="33" customFormat="1" ht="21" customHeight="1" x14ac:dyDescent="0.25">
      <c r="A53" s="71" t="s">
        <v>68</v>
      </c>
      <c r="B53" s="72" t="s">
        <v>69</v>
      </c>
      <c r="C53" s="16" t="s">
        <v>70</v>
      </c>
      <c r="D53" s="17">
        <v>776.37</v>
      </c>
      <c r="E53" s="28">
        <v>521.63400000000001</v>
      </c>
      <c r="F53" s="20">
        <f t="shared" si="5"/>
        <v>67.188840372502796</v>
      </c>
      <c r="G53" s="32"/>
    </row>
    <row r="54" spans="1:7" s="33" customFormat="1" ht="20.25" customHeight="1" x14ac:dyDescent="0.25">
      <c r="A54" s="71"/>
      <c r="B54" s="72"/>
      <c r="C54" s="16" t="s">
        <v>6</v>
      </c>
      <c r="D54" s="17">
        <v>1148577.3400000001</v>
      </c>
      <c r="E54" s="28">
        <v>771716.29999999993</v>
      </c>
      <c r="F54" s="20">
        <f t="shared" si="5"/>
        <v>67.188884294025854</v>
      </c>
      <c r="G54" s="32"/>
    </row>
    <row r="55" spans="1:7" x14ac:dyDescent="0.25">
      <c r="A55" s="26" t="s">
        <v>72</v>
      </c>
      <c r="B55" s="15" t="s">
        <v>73</v>
      </c>
      <c r="C55" s="16" t="s">
        <v>6</v>
      </c>
      <c r="D55" s="17">
        <f>D56+D89</f>
        <v>337575.51930000004</v>
      </c>
      <c r="E55" s="19">
        <f>E56+E89</f>
        <v>300551.88532499998</v>
      </c>
      <c r="F55" s="20">
        <f t="shared" si="5"/>
        <v>89.032488477904849</v>
      </c>
      <c r="G55" s="14"/>
    </row>
    <row r="56" spans="1:7" x14ac:dyDescent="0.25">
      <c r="A56" s="9" t="s">
        <v>71</v>
      </c>
      <c r="B56" s="34" t="s">
        <v>74</v>
      </c>
      <c r="C56" s="10" t="s">
        <v>6</v>
      </c>
      <c r="D56" s="22">
        <f>D58+D59+D60+D61+D62+D63+D64+D70+D76+D77+D78+D79+D80</f>
        <v>337575.51930000004</v>
      </c>
      <c r="E56" s="25">
        <f>E58+E59+E60+E61+E62+E63+E64+E70+E76+E77+E78+E79+E80</f>
        <v>300551.88532499998</v>
      </c>
      <c r="F56" s="20">
        <f t="shared" si="5"/>
        <v>89.032488477904849</v>
      </c>
      <c r="G56" s="14"/>
    </row>
    <row r="57" spans="1:7" x14ac:dyDescent="0.25">
      <c r="A57" s="9"/>
      <c r="B57" s="21" t="s">
        <v>7</v>
      </c>
      <c r="C57" s="10"/>
      <c r="D57" s="22"/>
      <c r="E57" s="25"/>
      <c r="F57" s="20"/>
      <c r="G57" s="14"/>
    </row>
    <row r="58" spans="1:7" ht="30" x14ac:dyDescent="0.25">
      <c r="A58" s="9" t="s">
        <v>75</v>
      </c>
      <c r="B58" s="21" t="s">
        <v>76</v>
      </c>
      <c r="C58" s="10" t="s">
        <v>6</v>
      </c>
      <c r="D58" s="22">
        <v>245890.7</v>
      </c>
      <c r="E58" s="31">
        <v>192063.701</v>
      </c>
      <c r="F58" s="20">
        <f t="shared" ref="F58:F70" si="6">E58/D58*100</f>
        <v>78.109379899280455</v>
      </c>
      <c r="G58" s="14"/>
    </row>
    <row r="59" spans="1:7" x14ac:dyDescent="0.25">
      <c r="A59" s="9" t="s">
        <v>77</v>
      </c>
      <c r="B59" s="21" t="s">
        <v>78</v>
      </c>
      <c r="C59" s="10" t="s">
        <v>6</v>
      </c>
      <c r="D59" s="22">
        <f>(D58-D58*0.1)*0.06</f>
        <v>13278.0978</v>
      </c>
      <c r="E59" s="31">
        <v>11499.767</v>
      </c>
      <c r="F59" s="20">
        <f t="shared" si="6"/>
        <v>86.607036438607949</v>
      </c>
      <c r="G59" s="14"/>
    </row>
    <row r="60" spans="1:7" x14ac:dyDescent="0.25">
      <c r="A60" s="9" t="s">
        <v>79</v>
      </c>
      <c r="B60" s="21" t="s">
        <v>80</v>
      </c>
      <c r="C60" s="10" t="s">
        <v>6</v>
      </c>
      <c r="D60" s="22">
        <f>(D58-D58*0.1)*0.05</f>
        <v>11065.0815</v>
      </c>
      <c r="E60" s="31">
        <v>7420.0559999999996</v>
      </c>
      <c r="F60" s="20">
        <f t="shared" si="6"/>
        <v>67.058304089310141</v>
      </c>
      <c r="G60" s="14"/>
    </row>
    <row r="61" spans="1:7" ht="30" x14ac:dyDescent="0.25">
      <c r="A61" s="9" t="s">
        <v>81</v>
      </c>
      <c r="B61" s="21" t="s">
        <v>82</v>
      </c>
      <c r="C61" s="10" t="s">
        <v>6</v>
      </c>
      <c r="D61" s="35">
        <v>2000</v>
      </c>
      <c r="E61" s="31">
        <v>857.95099999999991</v>
      </c>
      <c r="F61" s="20">
        <f t="shared" si="6"/>
        <v>42.897549999999995</v>
      </c>
      <c r="G61" s="30" t="s">
        <v>83</v>
      </c>
    </row>
    <row r="62" spans="1:7" x14ac:dyDescent="0.25">
      <c r="A62" s="9" t="s">
        <v>84</v>
      </c>
      <c r="B62" s="21" t="s">
        <v>85</v>
      </c>
      <c r="C62" s="10" t="s">
        <v>6</v>
      </c>
      <c r="D62" s="22">
        <v>7072.35</v>
      </c>
      <c r="E62" s="31">
        <v>7053.4160000000002</v>
      </c>
      <c r="F62" s="20">
        <f t="shared" si="6"/>
        <v>99.732281349197933</v>
      </c>
      <c r="G62" s="14"/>
    </row>
    <row r="63" spans="1:7" x14ac:dyDescent="0.25">
      <c r="A63" s="9" t="s">
        <v>86</v>
      </c>
      <c r="B63" s="21" t="s">
        <v>87</v>
      </c>
      <c r="C63" s="10" t="s">
        <v>6</v>
      </c>
      <c r="D63" s="22">
        <v>1990.03</v>
      </c>
      <c r="E63" s="31">
        <v>1725.1879999999996</v>
      </c>
      <c r="F63" s="20">
        <f t="shared" si="6"/>
        <v>86.691557413707315</v>
      </c>
      <c r="G63" s="14"/>
    </row>
    <row r="64" spans="1:7" x14ac:dyDescent="0.25">
      <c r="A64" s="9" t="s">
        <v>88</v>
      </c>
      <c r="B64" s="21" t="s">
        <v>89</v>
      </c>
      <c r="C64" s="10" t="s">
        <v>6</v>
      </c>
      <c r="D64" s="22">
        <f t="shared" ref="D64" si="7">D65+D66+D67+D68+D69</f>
        <v>18595.47</v>
      </c>
      <c r="E64" s="24">
        <f>E65+E66+E67+E68+E69</f>
        <v>38939.394</v>
      </c>
      <c r="F64" s="20">
        <f t="shared" si="6"/>
        <v>209.40258030584866</v>
      </c>
      <c r="G64" s="14"/>
    </row>
    <row r="65" spans="1:7" x14ac:dyDescent="0.25">
      <c r="A65" s="9" t="s">
        <v>90</v>
      </c>
      <c r="B65" s="21" t="s">
        <v>91</v>
      </c>
      <c r="C65" s="10" t="s">
        <v>6</v>
      </c>
      <c r="D65" s="22">
        <v>849.77</v>
      </c>
      <c r="E65" s="25">
        <v>190</v>
      </c>
      <c r="F65" s="20">
        <f t="shared" si="6"/>
        <v>22.358991256457632</v>
      </c>
      <c r="G65" s="14"/>
    </row>
    <row r="66" spans="1:7" ht="105" x14ac:dyDescent="0.25">
      <c r="A66" s="9" t="s">
        <v>92</v>
      </c>
      <c r="B66" s="21" t="s">
        <v>93</v>
      </c>
      <c r="C66" s="10" t="s">
        <v>6</v>
      </c>
      <c r="D66" s="22">
        <v>2149.83</v>
      </c>
      <c r="E66" s="31">
        <v>5517.1040000000003</v>
      </c>
      <c r="F66" s="20">
        <f t="shared" si="6"/>
        <v>256.62978002911859</v>
      </c>
      <c r="G66" s="29" t="s">
        <v>94</v>
      </c>
    </row>
    <row r="67" spans="1:7" x14ac:dyDescent="0.25">
      <c r="A67" s="9" t="s">
        <v>95</v>
      </c>
      <c r="B67" s="21" t="s">
        <v>96</v>
      </c>
      <c r="C67" s="10" t="s">
        <v>6</v>
      </c>
      <c r="D67" s="22">
        <v>122.32</v>
      </c>
      <c r="E67" s="25">
        <v>106.05500000000001</v>
      </c>
      <c r="F67" s="20">
        <f t="shared" si="6"/>
        <v>86.702910398953577</v>
      </c>
      <c r="G67" s="14"/>
    </row>
    <row r="68" spans="1:7" ht="96" customHeight="1" x14ac:dyDescent="0.25">
      <c r="A68" s="9" t="s">
        <v>97</v>
      </c>
      <c r="B68" s="21" t="s">
        <v>98</v>
      </c>
      <c r="C68" s="10" t="s">
        <v>6</v>
      </c>
      <c r="D68" s="22">
        <v>549.25</v>
      </c>
      <c r="E68" s="31">
        <v>1123.835</v>
      </c>
      <c r="F68" s="20">
        <f t="shared" si="6"/>
        <v>204.61265361857079</v>
      </c>
      <c r="G68" s="36" t="s">
        <v>99</v>
      </c>
    </row>
    <row r="69" spans="1:7" ht="90" x14ac:dyDescent="0.25">
      <c r="A69" s="9" t="s">
        <v>100</v>
      </c>
      <c r="B69" s="21" t="s">
        <v>101</v>
      </c>
      <c r="C69" s="10" t="s">
        <v>6</v>
      </c>
      <c r="D69" s="22">
        <v>14924.3</v>
      </c>
      <c r="E69" s="31">
        <v>32002.400000000001</v>
      </c>
      <c r="F69" s="20">
        <f t="shared" si="6"/>
        <v>214.43149762467922</v>
      </c>
      <c r="G69" s="37" t="s">
        <v>102</v>
      </c>
    </row>
    <row r="70" spans="1:7" x14ac:dyDescent="0.25">
      <c r="A70" s="9" t="s">
        <v>103</v>
      </c>
      <c r="B70" s="21" t="s">
        <v>104</v>
      </c>
      <c r="C70" s="10" t="s">
        <v>6</v>
      </c>
      <c r="D70" s="22">
        <f>D71+D72+D73+D74+D75</f>
        <v>23597.120000000003</v>
      </c>
      <c r="E70" s="24">
        <f t="shared" ref="E70" si="8">E71+E72+E73+E74+E75</f>
        <v>20280.184324999998</v>
      </c>
      <c r="F70" s="20">
        <f t="shared" si="6"/>
        <v>85.943472444942415</v>
      </c>
      <c r="G70" s="14"/>
    </row>
    <row r="71" spans="1:7" x14ac:dyDescent="0.25">
      <c r="A71" s="9" t="s">
        <v>105</v>
      </c>
      <c r="B71" s="21" t="s">
        <v>106</v>
      </c>
      <c r="C71" s="10" t="s">
        <v>6</v>
      </c>
      <c r="D71" s="22"/>
      <c r="E71" s="25">
        <v>52.875</v>
      </c>
      <c r="F71" s="20"/>
      <c r="G71" s="14"/>
    </row>
    <row r="72" spans="1:7" x14ac:dyDescent="0.25">
      <c r="A72" s="9" t="s">
        <v>107</v>
      </c>
      <c r="B72" s="21" t="s">
        <v>108</v>
      </c>
      <c r="C72" s="10" t="s">
        <v>6</v>
      </c>
      <c r="D72" s="22">
        <v>6305.59</v>
      </c>
      <c r="E72" s="25">
        <v>6059.9280499999995</v>
      </c>
      <c r="F72" s="20">
        <f t="shared" ref="F72:F80" si="9">E72/D72*100</f>
        <v>96.104060841253542</v>
      </c>
      <c r="G72" s="14"/>
    </row>
    <row r="73" spans="1:7" x14ac:dyDescent="0.25">
      <c r="A73" s="9" t="s">
        <v>109</v>
      </c>
      <c r="B73" s="21" t="s">
        <v>110</v>
      </c>
      <c r="C73" s="10" t="s">
        <v>6</v>
      </c>
      <c r="D73" s="22">
        <v>3079.7</v>
      </c>
      <c r="E73" s="25">
        <v>2835.0762749999999</v>
      </c>
      <c r="F73" s="20">
        <f t="shared" si="9"/>
        <v>92.056897587427343</v>
      </c>
      <c r="G73" s="14"/>
    </row>
    <row r="74" spans="1:7" x14ac:dyDescent="0.25">
      <c r="A74" s="9" t="s">
        <v>111</v>
      </c>
      <c r="B74" s="21" t="s">
        <v>112</v>
      </c>
      <c r="C74" s="10" t="s">
        <v>6</v>
      </c>
      <c r="D74" s="22">
        <v>353.39</v>
      </c>
      <c r="E74" s="25">
        <v>325.45999999999998</v>
      </c>
      <c r="F74" s="20">
        <f t="shared" si="9"/>
        <v>92.096550553213163</v>
      </c>
      <c r="G74" s="12"/>
    </row>
    <row r="75" spans="1:7" x14ac:dyDescent="0.25">
      <c r="A75" s="9" t="s">
        <v>113</v>
      </c>
      <c r="B75" s="21" t="s">
        <v>114</v>
      </c>
      <c r="C75" s="10" t="s">
        <v>6</v>
      </c>
      <c r="D75" s="22">
        <v>13858.44</v>
      </c>
      <c r="E75" s="25">
        <v>11006.844999999999</v>
      </c>
      <c r="F75" s="20">
        <f t="shared" si="9"/>
        <v>79.42340552039046</v>
      </c>
      <c r="G75" s="14"/>
    </row>
    <row r="76" spans="1:7" x14ac:dyDescent="0.25">
      <c r="A76" s="9" t="s">
        <v>115</v>
      </c>
      <c r="B76" s="21" t="s">
        <v>116</v>
      </c>
      <c r="C76" s="10" t="s">
        <v>6</v>
      </c>
      <c r="D76" s="22">
        <v>51.7</v>
      </c>
      <c r="E76" s="25">
        <v>45.6</v>
      </c>
      <c r="F76" s="20">
        <f t="shared" si="9"/>
        <v>88.201160541586077</v>
      </c>
      <c r="G76" s="14"/>
    </row>
    <row r="77" spans="1:7" x14ac:dyDescent="0.25">
      <c r="A77" s="9" t="s">
        <v>117</v>
      </c>
      <c r="B77" s="21" t="s">
        <v>118</v>
      </c>
      <c r="C77" s="10" t="s">
        <v>6</v>
      </c>
      <c r="D77" s="22">
        <v>437.9</v>
      </c>
      <c r="E77" s="25">
        <v>209</v>
      </c>
      <c r="F77" s="20">
        <f t="shared" si="9"/>
        <v>47.72779173327244</v>
      </c>
      <c r="G77" s="14"/>
    </row>
    <row r="78" spans="1:7" x14ac:dyDescent="0.25">
      <c r="A78" s="9" t="s">
        <v>119</v>
      </c>
      <c r="B78" s="21" t="s">
        <v>120</v>
      </c>
      <c r="C78" s="10" t="s">
        <v>6</v>
      </c>
      <c r="D78" s="22">
        <v>4500.49</v>
      </c>
      <c r="E78" s="25">
        <v>4025.3300000000008</v>
      </c>
      <c r="F78" s="20">
        <f t="shared" si="9"/>
        <v>89.442038533581922</v>
      </c>
      <c r="G78" s="14"/>
    </row>
    <row r="79" spans="1:7" x14ac:dyDescent="0.25">
      <c r="A79" s="9" t="s">
        <v>121</v>
      </c>
      <c r="B79" s="21" t="s">
        <v>122</v>
      </c>
      <c r="C79" s="10" t="s">
        <v>6</v>
      </c>
      <c r="D79" s="22">
        <v>84.7</v>
      </c>
      <c r="E79" s="25">
        <v>7.2110000000000003</v>
      </c>
      <c r="F79" s="20">
        <f t="shared" si="9"/>
        <v>8.5135773317591514</v>
      </c>
      <c r="G79" s="14"/>
    </row>
    <row r="80" spans="1:7" x14ac:dyDescent="0.25">
      <c r="A80" s="9" t="s">
        <v>123</v>
      </c>
      <c r="B80" s="21" t="s">
        <v>124</v>
      </c>
      <c r="C80" s="10" t="s">
        <v>6</v>
      </c>
      <c r="D80" s="22">
        <v>9011.8799999999992</v>
      </c>
      <c r="E80" s="24">
        <f>E82+E83+E84+E85+E86+E87+E88</f>
        <v>16425.087</v>
      </c>
      <c r="F80" s="20">
        <f t="shared" si="9"/>
        <v>182.26038296115794</v>
      </c>
      <c r="G80" s="14"/>
    </row>
    <row r="81" spans="1:7" x14ac:dyDescent="0.25">
      <c r="A81" s="9"/>
      <c r="B81" s="21" t="s">
        <v>7</v>
      </c>
      <c r="C81" s="10"/>
      <c r="D81" s="22"/>
      <c r="E81" s="25"/>
      <c r="F81" s="20"/>
      <c r="G81" s="14"/>
    </row>
    <row r="82" spans="1:7" x14ac:dyDescent="0.25">
      <c r="A82" s="9" t="s">
        <v>125</v>
      </c>
      <c r="B82" s="21" t="s">
        <v>126</v>
      </c>
      <c r="C82" s="10" t="s">
        <v>6</v>
      </c>
      <c r="D82" s="22">
        <v>1651.23</v>
      </c>
      <c r="E82" s="25">
        <v>1690.65</v>
      </c>
      <c r="F82" s="20">
        <f t="shared" ref="F82" si="10">E82/D82*100</f>
        <v>102.38731127704803</v>
      </c>
      <c r="G82" s="12" t="s">
        <v>178</v>
      </c>
    </row>
    <row r="83" spans="1:7" ht="30" x14ac:dyDescent="0.25">
      <c r="A83" s="9" t="s">
        <v>127</v>
      </c>
      <c r="B83" s="21" t="s">
        <v>128</v>
      </c>
      <c r="C83" s="10" t="s">
        <v>6</v>
      </c>
      <c r="D83" s="22">
        <v>1219.43</v>
      </c>
      <c r="E83" s="25">
        <v>2146.779</v>
      </c>
      <c r="F83" s="20">
        <f t="shared" ref="F83:F88" si="11">E83/D83*100</f>
        <v>176.04774361791985</v>
      </c>
      <c r="G83" s="30" t="s">
        <v>129</v>
      </c>
    </row>
    <row r="84" spans="1:7" x14ac:dyDescent="0.25">
      <c r="A84" s="9" t="s">
        <v>130</v>
      </c>
      <c r="B84" s="21" t="s">
        <v>131</v>
      </c>
      <c r="C84" s="10" t="s">
        <v>6</v>
      </c>
      <c r="D84" s="22">
        <v>203</v>
      </c>
      <c r="E84" s="25">
        <v>185</v>
      </c>
      <c r="F84" s="20">
        <f t="shared" si="11"/>
        <v>91.13300492610837</v>
      </c>
      <c r="G84" s="14"/>
    </row>
    <row r="85" spans="1:7" x14ac:dyDescent="0.25">
      <c r="A85" s="9" t="s">
        <v>132</v>
      </c>
      <c r="B85" s="21" t="s">
        <v>133</v>
      </c>
      <c r="C85" s="10" t="s">
        <v>6</v>
      </c>
      <c r="D85" s="22">
        <v>982.68</v>
      </c>
      <c r="E85" s="25">
        <v>1128.6290000000001</v>
      </c>
      <c r="F85" s="20">
        <f t="shared" si="11"/>
        <v>114.85213904831686</v>
      </c>
      <c r="G85" s="30" t="s">
        <v>134</v>
      </c>
    </row>
    <row r="86" spans="1:7" x14ac:dyDescent="0.25">
      <c r="A86" s="9" t="s">
        <v>135</v>
      </c>
      <c r="B86" s="21" t="s">
        <v>136</v>
      </c>
      <c r="C86" s="10" t="s">
        <v>6</v>
      </c>
      <c r="D86" s="22">
        <v>49.8</v>
      </c>
      <c r="E86" s="25">
        <v>33.058999999999997</v>
      </c>
      <c r="F86" s="20">
        <f t="shared" si="11"/>
        <v>66.383534136546189</v>
      </c>
      <c r="G86" s="14"/>
    </row>
    <row r="87" spans="1:7" ht="30" x14ac:dyDescent="0.25">
      <c r="A87" s="9" t="s">
        <v>137</v>
      </c>
      <c r="B87" s="21" t="s">
        <v>138</v>
      </c>
      <c r="C87" s="10" t="s">
        <v>6</v>
      </c>
      <c r="D87" s="22">
        <v>766.49</v>
      </c>
      <c r="E87" s="31">
        <v>1347.181</v>
      </c>
      <c r="F87" s="20">
        <f t="shared" si="11"/>
        <v>175.75976203212045</v>
      </c>
      <c r="G87" s="64" t="s">
        <v>139</v>
      </c>
    </row>
    <row r="88" spans="1:7" ht="30" x14ac:dyDescent="0.25">
      <c r="A88" s="9" t="s">
        <v>140</v>
      </c>
      <c r="B88" s="21" t="s">
        <v>141</v>
      </c>
      <c r="C88" s="10" t="s">
        <v>6</v>
      </c>
      <c r="D88" s="22">
        <v>4139.25</v>
      </c>
      <c r="E88" s="25">
        <v>9893.7890000000007</v>
      </c>
      <c r="F88" s="20">
        <f t="shared" si="11"/>
        <v>239.02371202512535</v>
      </c>
      <c r="G88" s="30" t="s">
        <v>179</v>
      </c>
    </row>
    <row r="89" spans="1:7" x14ac:dyDescent="0.25">
      <c r="A89" s="9" t="s">
        <v>142</v>
      </c>
      <c r="B89" s="21" t="s">
        <v>143</v>
      </c>
      <c r="C89" s="10" t="s">
        <v>6</v>
      </c>
      <c r="D89" s="22"/>
      <c r="E89" s="12"/>
      <c r="F89" s="20"/>
      <c r="G89" s="14"/>
    </row>
    <row r="90" spans="1:7" s="44" customFormat="1" ht="20.25" customHeight="1" x14ac:dyDescent="0.25">
      <c r="A90" s="38" t="s">
        <v>144</v>
      </c>
      <c r="B90" s="39" t="s">
        <v>145</v>
      </c>
      <c r="C90" s="40" t="s">
        <v>6</v>
      </c>
      <c r="D90" s="41">
        <v>4589312.75</v>
      </c>
      <c r="E90" s="42">
        <f>E16+E55</f>
        <v>3466047.5702267997</v>
      </c>
      <c r="F90" s="20">
        <f t="shared" ref="F90:F97" si="12">E90/D90*100</f>
        <v>75.524327040618445</v>
      </c>
      <c r="G90" s="43"/>
    </row>
    <row r="91" spans="1:7" hidden="1" x14ac:dyDescent="0.25">
      <c r="A91" s="9" t="s">
        <v>146</v>
      </c>
      <c r="B91" s="34" t="s">
        <v>147</v>
      </c>
      <c r="C91" s="10" t="s">
        <v>6</v>
      </c>
      <c r="D91" s="22"/>
      <c r="E91" s="23"/>
      <c r="F91" s="20" t="e">
        <f t="shared" si="12"/>
        <v>#DIV/0!</v>
      </c>
      <c r="G91" s="14"/>
    </row>
    <row r="92" spans="1:7" ht="30" hidden="1" x14ac:dyDescent="0.25">
      <c r="A92" s="9" t="s">
        <v>148</v>
      </c>
      <c r="B92" s="21" t="s">
        <v>149</v>
      </c>
      <c r="C92" s="10" t="s">
        <v>6</v>
      </c>
      <c r="D92" s="22"/>
      <c r="E92" s="23"/>
      <c r="F92" s="20" t="e">
        <f t="shared" si="12"/>
        <v>#DIV/0!</v>
      </c>
      <c r="G92" s="14"/>
    </row>
    <row r="93" spans="1:7" s="44" customFormat="1" ht="29.25" customHeight="1" x14ac:dyDescent="0.25">
      <c r="A93" s="45" t="s">
        <v>150</v>
      </c>
      <c r="B93" s="39" t="s">
        <v>151</v>
      </c>
      <c r="C93" s="40" t="s">
        <v>6</v>
      </c>
      <c r="D93" s="41">
        <f t="shared" ref="D93:E93" si="13">D90+D91</f>
        <v>4589312.75</v>
      </c>
      <c r="E93" s="42">
        <f t="shared" si="13"/>
        <v>3466047.5702267997</v>
      </c>
      <c r="F93" s="20">
        <f t="shared" si="12"/>
        <v>75.524327040618445</v>
      </c>
      <c r="G93" s="43"/>
    </row>
    <row r="94" spans="1:7" ht="28.5" customHeight="1" x14ac:dyDescent="0.25">
      <c r="A94" s="9" t="s">
        <v>152</v>
      </c>
      <c r="B94" s="46" t="s">
        <v>153</v>
      </c>
      <c r="C94" s="10" t="s">
        <v>154</v>
      </c>
      <c r="D94" s="17">
        <v>2244.5250000000001</v>
      </c>
      <c r="E94" s="47">
        <v>1554.7330000000002</v>
      </c>
      <c r="F94" s="20">
        <f t="shared" si="12"/>
        <v>69.267796081576279</v>
      </c>
      <c r="G94" s="14" t="s">
        <v>180</v>
      </c>
    </row>
    <row r="95" spans="1:7" hidden="1" x14ac:dyDescent="0.25">
      <c r="A95" s="73" t="s">
        <v>155</v>
      </c>
      <c r="B95" s="74" t="s">
        <v>156</v>
      </c>
      <c r="C95" s="10" t="s">
        <v>157</v>
      </c>
      <c r="D95" s="22">
        <v>25.7</v>
      </c>
      <c r="E95" s="12"/>
      <c r="F95" s="20">
        <f t="shared" si="12"/>
        <v>0</v>
      </c>
      <c r="G95" s="14"/>
    </row>
    <row r="96" spans="1:7" hidden="1" x14ac:dyDescent="0.25">
      <c r="A96" s="73"/>
      <c r="B96" s="74"/>
      <c r="C96" s="10" t="s">
        <v>154</v>
      </c>
      <c r="D96" s="22">
        <f>D53</f>
        <v>776.37</v>
      </c>
      <c r="E96" s="12"/>
      <c r="F96" s="20">
        <f t="shared" si="12"/>
        <v>0</v>
      </c>
      <c r="G96" s="14"/>
    </row>
    <row r="97" spans="1:7" s="33" customFormat="1" ht="28.5" x14ac:dyDescent="0.25">
      <c r="A97" s="48" t="s">
        <v>158</v>
      </c>
      <c r="B97" s="15" t="s">
        <v>159</v>
      </c>
      <c r="C97" s="49" t="s">
        <v>160</v>
      </c>
      <c r="D97" s="17">
        <f t="shared" ref="D97:E97" si="14">D93/D94</f>
        <v>2044.6699190251834</v>
      </c>
      <c r="E97" s="19">
        <f t="shared" si="14"/>
        <v>2229.3522876447591</v>
      </c>
      <c r="F97" s="20">
        <f t="shared" si="12"/>
        <v>109.03238057650033</v>
      </c>
      <c r="G97" s="32"/>
    </row>
    <row r="98" spans="1:7" x14ac:dyDescent="0.25">
      <c r="A98" s="9" t="s">
        <v>161</v>
      </c>
      <c r="B98" s="34" t="s">
        <v>162</v>
      </c>
      <c r="C98" s="10" t="s">
        <v>6</v>
      </c>
      <c r="D98" s="50"/>
      <c r="E98" s="12"/>
      <c r="F98" s="20"/>
      <c r="G98" s="14"/>
    </row>
    <row r="99" spans="1:7" ht="30" x14ac:dyDescent="0.25">
      <c r="A99" s="9" t="s">
        <v>163</v>
      </c>
      <c r="B99" s="51" t="s">
        <v>164</v>
      </c>
      <c r="C99" s="10" t="s">
        <v>6</v>
      </c>
      <c r="D99" s="50"/>
      <c r="E99" s="12"/>
      <c r="F99" s="20"/>
      <c r="G99" s="14"/>
    </row>
    <row r="100" spans="1:7" ht="30" x14ac:dyDescent="0.25">
      <c r="A100" s="9" t="s">
        <v>165</v>
      </c>
      <c r="B100" s="51" t="s">
        <v>166</v>
      </c>
      <c r="C100" s="10" t="s">
        <v>6</v>
      </c>
      <c r="D100" s="17">
        <f t="shared" ref="D100:E100" si="15">D93-D98-D99</f>
        <v>4589312.75</v>
      </c>
      <c r="E100" s="19">
        <f t="shared" si="15"/>
        <v>3466047.5702267997</v>
      </c>
      <c r="F100" s="20">
        <f>E100/D100*100</f>
        <v>75.524327040618445</v>
      </c>
      <c r="G100" s="14"/>
    </row>
    <row r="101" spans="1:7" s="58" customFormat="1" ht="28.5" x14ac:dyDescent="0.25">
      <c r="A101" s="52" t="s">
        <v>167</v>
      </c>
      <c r="B101" s="53" t="s">
        <v>168</v>
      </c>
      <c r="C101" s="54" t="s">
        <v>160</v>
      </c>
      <c r="D101" s="55">
        <f t="shared" ref="D101" si="16">D100/D94</f>
        <v>2044.6699190251834</v>
      </c>
      <c r="E101" s="56">
        <f>E100/E94</f>
        <v>2229.3522876447591</v>
      </c>
      <c r="F101" s="20"/>
      <c r="G101" s="57"/>
    </row>
    <row r="102" spans="1:7" x14ac:dyDescent="0.25">
      <c r="A102" s="14"/>
      <c r="B102" s="14"/>
      <c r="C102" s="14"/>
      <c r="D102" s="14"/>
      <c r="E102" s="12"/>
      <c r="F102" s="20"/>
      <c r="G102" s="14"/>
    </row>
    <row r="103" spans="1:7" x14ac:dyDescent="0.25">
      <c r="B103" s="59"/>
      <c r="C103" s="59"/>
      <c r="D103" s="59"/>
    </row>
    <row r="104" spans="1:7" x14ac:dyDescent="0.25">
      <c r="B104" s="59"/>
      <c r="C104" s="59"/>
      <c r="D104" s="59"/>
    </row>
    <row r="105" spans="1:7" x14ac:dyDescent="0.25">
      <c r="B105" s="59"/>
      <c r="C105" s="59"/>
      <c r="D105" s="60"/>
    </row>
    <row r="106" spans="1:7" x14ac:dyDescent="0.25">
      <c r="B106" s="59"/>
      <c r="C106" s="59"/>
      <c r="D106" s="60"/>
    </row>
    <row r="107" spans="1:7" x14ac:dyDescent="0.25">
      <c r="B107" s="59"/>
      <c r="C107" s="59"/>
      <c r="D107" s="59"/>
    </row>
    <row r="108" spans="1:7" x14ac:dyDescent="0.25">
      <c r="B108" s="59"/>
      <c r="C108" s="59"/>
      <c r="D108" s="59"/>
    </row>
    <row r="109" spans="1:7" x14ac:dyDescent="0.25">
      <c r="B109" s="59"/>
      <c r="C109" s="59"/>
      <c r="D109" s="61"/>
    </row>
    <row r="110" spans="1:7" x14ac:dyDescent="0.25">
      <c r="B110" s="59"/>
      <c r="C110" s="59"/>
      <c r="D110" s="61"/>
    </row>
    <row r="112" spans="1:7" x14ac:dyDescent="0.25">
      <c r="D112" s="62"/>
    </row>
    <row r="113" spans="4:4" x14ac:dyDescent="0.25">
      <c r="D113" s="62"/>
    </row>
  </sheetData>
  <mergeCells count="14">
    <mergeCell ref="A9:G9"/>
    <mergeCell ref="A10:G10"/>
    <mergeCell ref="A95:A96"/>
    <mergeCell ref="B95:B96"/>
    <mergeCell ref="A13:A14"/>
    <mergeCell ref="B13:B14"/>
    <mergeCell ref="C13:C14"/>
    <mergeCell ref="A11:G11"/>
    <mergeCell ref="E13:E14"/>
    <mergeCell ref="F13:F14"/>
    <mergeCell ref="G13:G14"/>
    <mergeCell ref="A53:A54"/>
    <mergeCell ref="B53:B54"/>
    <mergeCell ref="D13:D14"/>
  </mergeCells>
  <pageMargins left="0.78740157480314965" right="0.19685039370078741" top="0.74803149606299213" bottom="0.27559055118110237" header="0.31496062992125984" footer="0.19685039370078741"/>
  <pageSetup paperSize="9" scale="64" fitToHeight="2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2016-11-30T03:44:22Z</cp:lastPrinted>
  <dcterms:created xsi:type="dcterms:W3CDTF">2016-11-30T02:37:32Z</dcterms:created>
  <dcterms:modified xsi:type="dcterms:W3CDTF">2019-02-13T02:47:42Z</dcterms:modified>
</cp:coreProperties>
</file>