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2995" windowHeight="8205"/>
  </bookViews>
  <sheets>
    <sheet name="исполнение тариф сметы" sheetId="1" r:id="rId1"/>
  </sheets>
  <definedNames>
    <definedName name="_xlnm.Print_Titles" localSheetId="0">'исполнение тариф сметы'!$19:$20</definedName>
    <definedName name="_xlnm.Print_Area" localSheetId="0">'исполнение тариф сметы'!$A$15:$F$108</definedName>
  </definedNames>
  <calcPr calcId="145621"/>
</workbook>
</file>

<file path=xl/calcChain.xml><?xml version="1.0" encoding="utf-8"?>
<calcChain xmlns="http://schemas.openxmlformats.org/spreadsheetml/2006/main">
  <c r="E49" i="1" l="1"/>
  <c r="E80" i="1"/>
  <c r="F46" i="1" l="1"/>
  <c r="F76" i="1"/>
  <c r="F64" i="1"/>
  <c r="E68" i="1" l="1"/>
  <c r="E67" i="1" l="1"/>
  <c r="E41" i="1"/>
  <c r="E40" i="1" l="1"/>
  <c r="E39" i="1"/>
  <c r="E38" i="1"/>
  <c r="E37" i="1"/>
  <c r="E57" i="1"/>
  <c r="E62" i="1" l="1"/>
  <c r="E63" i="1"/>
  <c r="E54" i="1" l="1"/>
  <c r="D59" i="1"/>
  <c r="F65" i="1"/>
  <c r="E34" i="1"/>
  <c r="D34" i="1"/>
  <c r="D26" i="1"/>
  <c r="F40" i="1"/>
  <c r="F39" i="1"/>
  <c r="D69" i="1" l="1"/>
  <c r="F91" i="1"/>
  <c r="E69" i="1" l="1"/>
  <c r="F27" i="1"/>
  <c r="F28" i="1"/>
  <c r="F29" i="1"/>
  <c r="F30" i="1"/>
  <c r="F31" i="1"/>
  <c r="F32" i="1"/>
  <c r="F33" i="1"/>
  <c r="F36" i="1"/>
  <c r="F41" i="1"/>
  <c r="F44" i="1"/>
  <c r="F47" i="1"/>
  <c r="F48" i="1"/>
  <c r="F49" i="1"/>
  <c r="F50" i="1"/>
  <c r="F51" i="1"/>
  <c r="F52" i="1"/>
  <c r="F53" i="1"/>
  <c r="F54" i="1"/>
  <c r="F55" i="1"/>
  <c r="F56" i="1"/>
  <c r="F57" i="1"/>
  <c r="F61" i="1"/>
  <c r="F66" i="1"/>
  <c r="F67" i="1"/>
  <c r="F68" i="1"/>
  <c r="F70" i="1"/>
  <c r="F71" i="1"/>
  <c r="F72" i="1"/>
  <c r="F73" i="1"/>
  <c r="F74" i="1"/>
  <c r="F77" i="1"/>
  <c r="F78" i="1"/>
  <c r="F79" i="1"/>
  <c r="F80" i="1"/>
  <c r="F81" i="1"/>
  <c r="F83" i="1"/>
  <c r="F87" i="1"/>
  <c r="F88" i="1"/>
  <c r="F89" i="1"/>
  <c r="F90" i="1"/>
  <c r="F92" i="1"/>
  <c r="F93" i="1"/>
  <c r="F94" i="1"/>
  <c r="F100" i="1"/>
  <c r="F101" i="1"/>
  <c r="D102" i="1" l="1"/>
  <c r="F102" i="1" s="1"/>
  <c r="F63" i="1"/>
  <c r="F62" i="1"/>
  <c r="D45" i="1"/>
  <c r="D42" i="1"/>
  <c r="F38" i="1"/>
  <c r="F37" i="1"/>
  <c r="D24" i="1"/>
  <c r="F69" i="1" l="1"/>
  <c r="F34" i="1"/>
  <c r="D58" i="1"/>
  <c r="E42" i="1"/>
  <c r="F42" i="1" s="1"/>
  <c r="E75" i="1"/>
  <c r="E45" i="1"/>
  <c r="F45" i="1" s="1"/>
  <c r="D22" i="1" l="1"/>
  <c r="F75" i="1"/>
  <c r="D96" i="1"/>
  <c r="D99" i="1" s="1"/>
  <c r="E26" i="1"/>
  <c r="F26" i="1" s="1"/>
  <c r="E85" i="1"/>
  <c r="F85" i="1" s="1"/>
  <c r="E59" i="1" l="1"/>
  <c r="F59" i="1" s="1"/>
  <c r="D106" i="1"/>
  <c r="D107" i="1" s="1"/>
  <c r="D103" i="1"/>
  <c r="E24" i="1"/>
  <c r="F24" i="1" s="1"/>
  <c r="E22" i="1" l="1"/>
  <c r="F22" i="1" s="1"/>
  <c r="E58" i="1"/>
  <c r="F58" i="1" s="1"/>
  <c r="E96" i="1" l="1"/>
  <c r="F96" i="1" s="1"/>
  <c r="E99" i="1" l="1"/>
  <c r="F99" i="1" l="1"/>
  <c r="E106" i="1"/>
  <c r="F106" i="1" s="1"/>
  <c r="E103" i="1"/>
  <c r="F103" i="1" s="1"/>
  <c r="E107" i="1" l="1"/>
  <c r="F107" i="1" s="1"/>
</calcChain>
</file>

<file path=xl/comments1.xml><?xml version="1.0" encoding="utf-8"?>
<comments xmlns="http://schemas.openxmlformats.org/spreadsheetml/2006/main">
  <authors>
    <author>Екатерина Долгова</author>
  </authors>
  <commentList>
    <comment ref="G90" authorId="0">
      <text>
        <r>
          <rPr>
            <b/>
            <sz val="9"/>
            <color indexed="81"/>
            <rFont val="Tahoma"/>
            <family val="2"/>
            <charset val="204"/>
          </rPr>
          <t>Екатерина Долгова: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<sst xmlns="http://schemas.openxmlformats.org/spreadsheetml/2006/main" count="274" uniqueCount="189">
  <si>
    <t>№ п/п</t>
  </si>
  <si>
    <t xml:space="preserve">Наименование показателей   </t>
  </si>
  <si>
    <t xml:space="preserve">Ед. изм </t>
  </si>
  <si>
    <t>Причины отклонения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</si>
  <si>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</si>
  <si>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</si>
  <si>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</si>
  <si>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</si>
  <si>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</si>
  <si>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</si>
  <si>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</si>
  <si>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</si>
  <si>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</si>
  <si>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>1.1.2</t>
  </si>
  <si>
    <t>химические реагенты</t>
  </si>
  <si>
    <t>1.1.3</t>
  </si>
  <si>
    <t>автошины и аккумуляторы, запчасти</t>
  </si>
  <si>
    <t>1.1.4</t>
  </si>
  <si>
    <t>аварийный запас материалов</t>
  </si>
  <si>
    <t xml:space="preserve"> </t>
  </si>
  <si>
    <t>1.2</t>
  </si>
  <si>
    <t>покупная вода</t>
  </si>
  <si>
    <t>1.3</t>
  </si>
  <si>
    <t>ГСМ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</si>
  <si>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</si>
  <si>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</si>
  <si>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</si>
  <si>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</si>
  <si>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</si>
  <si>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</si>
  <si>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2.2</t>
  </si>
  <si>
    <t>социальный налог ПП</t>
  </si>
  <si>
    <t>2.3.</t>
  </si>
  <si>
    <t>социальное страхование ПП</t>
  </si>
  <si>
    <t>обязательные профессиональные пенсионные взносы</t>
  </si>
  <si>
    <t>3</t>
  </si>
  <si>
    <t>Амортизация</t>
  </si>
  <si>
    <t>4</t>
  </si>
  <si>
    <t xml:space="preserve">Ремонт, всего </t>
  </si>
  <si>
    <t>4.1</t>
  </si>
  <si>
    <t xml:space="preserve">текущий ремонт, не приводящий к росту стоимости основных фондов </t>
  </si>
  <si>
    <t>5</t>
  </si>
  <si>
    <t>Прочие затраты, всего</t>
  </si>
  <si>
    <t>5.1</t>
  </si>
  <si>
    <t>услуги автотранспорта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</si>
  <si>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</si>
  <si>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</si>
  <si>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</si>
  <si>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</si>
  <si>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</si>
  <si>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</si>
  <si>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</si>
  <si>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</si>
  <si>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</si>
  <si>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</si>
  <si>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</si>
  <si>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</si>
  <si>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5.8</t>
  </si>
  <si>
    <t>проведение технич. испытаний</t>
  </si>
  <si>
    <t>5.9</t>
  </si>
  <si>
    <t>услуги пассажирского транспорта</t>
  </si>
  <si>
    <t>5.10</t>
  </si>
  <si>
    <t>охранные услуги</t>
  </si>
  <si>
    <t>6.</t>
  </si>
  <si>
    <t>Покупка тепловой энергии на возмещение затрат по техническим нормативным потерям</t>
  </si>
  <si>
    <t>тыс.Гкал</t>
  </si>
  <si>
    <t>7</t>
  </si>
  <si>
    <t>II</t>
  </si>
  <si>
    <t xml:space="preserve">Расходы периода, всего 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</si>
  <si>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</si>
  <si>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</si>
  <si>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</si>
  <si>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</si>
  <si>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</si>
  <si>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</si>
  <si>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</si>
  <si>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</si>
  <si>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услуги банка</t>
  </si>
  <si>
    <t>7.5</t>
  </si>
  <si>
    <t>амортизация основных средств</t>
  </si>
  <si>
    <t>7.6</t>
  </si>
  <si>
    <t>амортизация НМА</t>
  </si>
  <si>
    <t>7.7</t>
  </si>
  <si>
    <t>налоговые платежи и сборы</t>
  </si>
  <si>
    <t>загрязнение воздуха</t>
  </si>
  <si>
    <t>плата за пользование земельными участками</t>
  </si>
  <si>
    <t>радиочастотный сбор</t>
  </si>
  <si>
    <t>налог на транспорт</t>
  </si>
  <si>
    <t>налог на имущество</t>
  </si>
  <si>
    <t>7.8</t>
  </si>
  <si>
    <t>коммунальные услуги</t>
  </si>
  <si>
    <t>7.8.1</t>
  </si>
  <si>
    <t>дезинфекция</t>
  </si>
  <si>
    <t>7.8.2</t>
  </si>
  <si>
    <t>водоснабжение бытовое</t>
  </si>
  <si>
    <t>7.8.3</t>
  </si>
  <si>
    <t>канализация бытовая</t>
  </si>
  <si>
    <t>7.8.4</t>
  </si>
  <si>
    <t>вывоз мусора бытового</t>
  </si>
  <si>
    <t>7.8.5</t>
  </si>
  <si>
    <t>теплоэнергия</t>
  </si>
  <si>
    <t>7.9</t>
  </si>
  <si>
    <t>командировочные расходы</t>
  </si>
  <si>
    <t>7.10</t>
  </si>
  <si>
    <t>аудиторские услуги</t>
  </si>
  <si>
    <t>7.11</t>
  </si>
  <si>
    <t>услуги связи</t>
  </si>
  <si>
    <t>7.12</t>
  </si>
  <si>
    <t>юридические, нотариальные услуги</t>
  </si>
  <si>
    <t>7.13</t>
  </si>
  <si>
    <t>другие расходы</t>
  </si>
  <si>
    <t>канцелярские расходы</t>
  </si>
  <si>
    <t>аренда общехозяйственного назначения</t>
  </si>
  <si>
    <t>информационные и почтовые услуги</t>
  </si>
  <si>
    <t>содержание машинописной техники</t>
  </si>
  <si>
    <t>расходы по программным обеспечениям</t>
  </si>
  <si>
    <t>периодическая печать</t>
  </si>
  <si>
    <t>страхование ГПО владельцев автотранспортных средств</t>
  </si>
  <si>
    <t>страхование ГПО работодателя</t>
  </si>
  <si>
    <t>8</t>
  </si>
  <si>
    <t>Расходы на выплату вознаграждений</t>
  </si>
  <si>
    <t>III</t>
  </si>
  <si>
    <t>Всего затрат на предоставление услуг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</si>
  <si>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</si>
  <si>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</si>
  <si>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</si>
  <si>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</si>
  <si>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</si>
  <si>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</si>
  <si>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</si>
  <si>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</si>
  <si>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</si>
  <si>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VIII</t>
  </si>
  <si>
    <t xml:space="preserve">Нормативные технические потери </t>
  </si>
  <si>
    <t>%</t>
  </si>
  <si>
    <t>IX</t>
  </si>
  <si>
    <t xml:space="preserve">Тариф (без НДС)                        </t>
  </si>
  <si>
    <t>тенге/Гкал</t>
  </si>
  <si>
    <t>X</t>
  </si>
  <si>
    <t>Субсидия из средств госбюджета</t>
  </si>
  <si>
    <t>XI</t>
  </si>
  <si>
    <t xml:space="preserve">Сумма неисполнения по результатам анализа исполнения тарифной сметы </t>
  </si>
  <si>
    <t>XII</t>
  </si>
  <si>
    <t>Всего доходов с учетом возмещения и суммы неисполнения</t>
  </si>
  <si>
    <t>XIII</t>
  </si>
  <si>
    <t>Тариф без НДС с учетом возмещения</t>
  </si>
  <si>
    <t>Приложение 1</t>
  </si>
  <si>
    <t>предельного уровня тарифов</t>
  </si>
  <si>
    <t>(цен, ставок сборов) и тарифных</t>
  </si>
  <si>
    <t>смет на регулируемые услуги</t>
  </si>
  <si>
    <t>(товары, работы) субъектов</t>
  </si>
  <si>
    <t>естественных монополий</t>
  </si>
  <si>
    <t>ТОО "Теплотранзит Караганда"</t>
  </si>
  <si>
    <t>Отклонение в %</t>
  </si>
  <si>
    <t>1</t>
  </si>
  <si>
    <t xml:space="preserve">Наименование организации:      </t>
  </si>
  <si>
    <t>Адрес:</t>
  </si>
  <si>
    <t>г.Караганда, ул.Пригородная 9/2</t>
  </si>
  <si>
    <t>Телефон:</t>
  </si>
  <si>
    <t>8(7212) 561921</t>
  </si>
  <si>
    <t>Адрес электронной почты:</t>
  </si>
  <si>
    <t>ttk06@mail.ru</t>
  </si>
  <si>
    <t>Фамилия и телефон исполнителя:</t>
  </si>
  <si>
    <t>Руководитель:</t>
  </si>
  <si>
    <t>Дата:</t>
  </si>
  <si>
    <t>Сведения о ходе исполнении тарифной сметы на услуги по передаче и распределению тепловой энергии</t>
  </si>
  <si>
    <t>2.4.</t>
  </si>
  <si>
    <t>отчисления ОСМС</t>
  </si>
  <si>
    <t>7.9.1</t>
  </si>
  <si>
    <t>7.9.2</t>
  </si>
  <si>
    <t>7.9.3</t>
  </si>
  <si>
    <t>7.9.4</t>
  </si>
  <si>
    <t>7.9.5</t>
  </si>
  <si>
    <t>7.14</t>
  </si>
  <si>
    <t>7.14.1</t>
  </si>
  <si>
    <t>7.14.2</t>
  </si>
  <si>
    <t>7.14.3</t>
  </si>
  <si>
    <t>7.14.4</t>
  </si>
  <si>
    <t>7.14.5</t>
  </si>
  <si>
    <t>7.14.6</t>
  </si>
  <si>
    <t>7.14.7</t>
  </si>
  <si>
    <t>7.14.8</t>
  </si>
  <si>
    <r>
      <t xml:space="preserve">к </t>
    </r>
    <r>
      <rPr>
        <u/>
        <sz val="12"/>
        <rFont val="Times New Roman"/>
        <family val="1"/>
        <charset val="204"/>
      </rPr>
      <t>Правилам</t>
    </r>
    <r>
      <rPr>
        <sz val="12"/>
        <rFont val="Times New Roman"/>
        <family val="1"/>
        <charset val="204"/>
      </rPr>
      <t xml:space="preserve"> утверждения</t>
    </r>
  </si>
  <si>
    <t>Отчетный период 2018 год  (по состоянию на 23.11.2018 года)</t>
  </si>
  <si>
    <t>Предусмотрено в утвержденной тарифной смете на 2018 год с учетом корректировки</t>
  </si>
  <si>
    <t>Фактически сложившиеся показатели тарифной сметы (по состоянию на 23.11.18 года)</t>
  </si>
  <si>
    <t>Ибрагимов А.С.</t>
  </si>
  <si>
    <t>27.11.2018 г.</t>
  </si>
  <si>
    <t>Голубченко Т.П. 8(7212) 56 18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</si>
</sst>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_ ;[Red]\-0.0\ "/>
    <numFmt numFmtId="168" formatCode="0.0"/>
    <numFmt numFmtId="169" formatCode="_-* #,##0_р_._-;\-* #,##0_р_._-;_-* &quot;-&quot;??_р_._-;_-@_-"/>
    <numFmt numFmtId="170" formatCode="#,##0.00_р_."/>
    <numFmt numFmtId="171" formatCode="_-* #,##0.0_р_._-;\-* #,##0.0_р_._-;_-* &quot;-&quot;??_р_.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0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8" fillId="0" borderId="0"/>
    <xf numFmtId="0" fontId="9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9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1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9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9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170" fontId="11" fillId="0" borderId="0"/>
    <xf numFmtId="9" fontId="11" fillId="0" borderId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3" borderId="0" applyNumberFormat="0" applyBorder="0" applyAlignment="0" applyProtection="0"/>
    <xf numFmtId="0" fontId="12" fillId="21" borderId="6" applyNumberFormat="0" applyAlignment="0" applyProtection="0"/>
    <xf numFmtId="0" fontId="13" fillId="34" borderId="7" applyNumberFormat="0" applyAlignment="0" applyProtection="0"/>
    <xf numFmtId="0" fontId="14" fillId="34" borderId="6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65" fontId="17" fillId="0" borderId="0" applyFon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35" borderId="12" applyNumberFormat="0" applyAlignment="0" applyProtection="0"/>
    <xf numFmtId="0" fontId="23" fillId="0" borderId="0" applyNumberFormat="0" applyFill="0" applyBorder="0" applyAlignment="0" applyProtection="0"/>
    <xf numFmtId="0" fontId="24" fillId="36" borderId="0" applyNumberFormat="0" applyBorder="0" applyAlignment="0" applyProtection="0"/>
    <xf numFmtId="0" fontId="25" fillId="0" borderId="0"/>
    <xf numFmtId="0" fontId="26" fillId="0" borderId="0"/>
    <xf numFmtId="0" fontId="8" fillId="0" borderId="0"/>
    <xf numFmtId="0" fontId="1" fillId="0" borderId="0"/>
    <xf numFmtId="0" fontId="9" fillId="0" borderId="0"/>
    <xf numFmtId="0" fontId="9" fillId="0" borderId="0"/>
    <xf numFmtId="0" fontId="17" fillId="0" borderId="0"/>
    <xf numFmtId="0" fontId="1" fillId="0" borderId="0"/>
    <xf numFmtId="0" fontId="17" fillId="0" borderId="0"/>
    <xf numFmtId="0" fontId="27" fillId="0" borderId="0"/>
    <xf numFmtId="0" fontId="17" fillId="0" borderId="0"/>
    <xf numFmtId="0" fontId="28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30" fillId="0" borderId="0">
      <alignment wrapText="1"/>
    </xf>
    <xf numFmtId="0" fontId="31" fillId="17" borderId="0" applyNumberFormat="0" applyBorder="0" applyAlignment="0" applyProtection="0"/>
    <xf numFmtId="0" fontId="32" fillId="0" borderId="0" applyNumberFormat="0" applyFill="0" applyBorder="0" applyAlignment="0" applyProtection="0"/>
    <xf numFmtId="0" fontId="17" fillId="37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0" borderId="14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18" borderId="0" applyNumberFormat="0" applyBorder="0" applyAlignment="0" applyProtection="0"/>
    <xf numFmtId="0" fontId="37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left" indent="2"/>
    </xf>
    <xf numFmtId="0" fontId="2" fillId="0" borderId="0" xfId="2" applyFont="1" applyFill="1" applyAlignment="1">
      <alignment horizontal="left" indent="3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" applyFont="1" applyFill="1" applyBorder="1"/>
    <xf numFmtId="0" fontId="2" fillId="0" borderId="3" xfId="2" applyFont="1" applyFill="1" applyBorder="1"/>
    <xf numFmtId="0" fontId="4" fillId="0" borderId="3" xfId="0" applyFont="1" applyFill="1" applyBorder="1" applyAlignment="1">
      <alignment horizontal="center" vertical="center" wrapText="1"/>
    </xf>
    <xf numFmtId="166" fontId="4" fillId="0" borderId="5" xfId="1" applyFont="1" applyFill="1" applyBorder="1" applyAlignment="1">
      <alignment horizontal="center" vertical="center"/>
    </xf>
    <xf numFmtId="166" fontId="5" fillId="0" borderId="5" xfId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wrapText="1"/>
    </xf>
    <xf numFmtId="0" fontId="2" fillId="0" borderId="3" xfId="2" applyNumberFormat="1" applyFont="1" applyFill="1" applyBorder="1" applyAlignment="1">
      <alignment wrapText="1"/>
    </xf>
    <xf numFmtId="16" fontId="5" fillId="0" borderId="3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wrapText="1"/>
    </xf>
    <xf numFmtId="0" fontId="3" fillId="0" borderId="3" xfId="2" applyFont="1" applyFill="1" applyBorder="1"/>
    <xf numFmtId="0" fontId="3" fillId="0" borderId="0" xfId="2" applyFont="1" applyFill="1"/>
    <xf numFmtId="0" fontId="5" fillId="0" borderId="3" xfId="0" applyFont="1" applyFill="1" applyBorder="1" applyAlignment="1">
      <alignment vertical="center" wrapText="1"/>
    </xf>
    <xf numFmtId="166" fontId="5" fillId="0" borderId="5" xfId="1" applyFont="1" applyFill="1" applyBorder="1" applyAlignment="1">
      <alignment vertical="center"/>
    </xf>
    <xf numFmtId="167" fontId="2" fillId="15" borderId="3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 vertical="center"/>
    </xf>
    <xf numFmtId="168" fontId="4" fillId="0" borderId="3" xfId="0" applyNumberFormat="1" applyFont="1" applyFill="1" applyBorder="1" applyAlignment="1">
      <alignment horizontal="center" vertical="center" wrapText="1"/>
    </xf>
    <xf numFmtId="166" fontId="2" fillId="0" borderId="5" xfId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left" vertical="center" wrapText="1"/>
    </xf>
    <xf numFmtId="0" fontId="2" fillId="0" borderId="0" xfId="2" applyFont="1" applyFill="1" applyBorder="1"/>
    <xf numFmtId="166" fontId="2" fillId="0" borderId="0" xfId="2" applyNumberFormat="1" applyFont="1" applyFill="1" applyBorder="1"/>
    <xf numFmtId="169" fontId="2" fillId="0" borderId="0" xfId="1" applyNumberFormat="1" applyFont="1" applyFill="1" applyBorder="1"/>
    <xf numFmtId="169" fontId="2" fillId="0" borderId="0" xfId="1" applyNumberFormat="1" applyFont="1" applyFill="1"/>
    <xf numFmtId="0" fontId="2" fillId="0" borderId="0" xfId="2" applyFont="1" applyFill="1" applyAlignment="1">
      <alignment horizontal="right"/>
    </xf>
    <xf numFmtId="0" fontId="5" fillId="0" borderId="5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3" fillId="0" borderId="0" xfId="2" applyFont="1" applyFill="1" applyBorder="1"/>
    <xf numFmtId="4" fontId="5" fillId="0" borderId="3" xfId="1" applyNumberFormat="1" applyFont="1" applyFill="1" applyBorder="1" applyAlignment="1">
      <alignment horizontal="right" vertical="center" indent="1"/>
    </xf>
    <xf numFmtId="0" fontId="2" fillId="0" borderId="0" xfId="2" applyFont="1" applyFill="1" applyAlignment="1">
      <alignment vertical="center"/>
    </xf>
    <xf numFmtId="0" fontId="5" fillId="0" borderId="3" xfId="2" applyFont="1" applyFill="1" applyBorder="1" applyAlignment="1">
      <alignment horizontal="center" vertical="center"/>
    </xf>
    <xf numFmtId="4" fontId="4" fillId="0" borderId="3" xfId="1" applyNumberFormat="1" applyFont="1" applyFill="1" applyBorder="1" applyAlignment="1">
      <alignment horizontal="right" vertical="center"/>
    </xf>
    <xf numFmtId="0" fontId="5" fillId="0" borderId="3" xfId="2" applyFont="1" applyFill="1" applyBorder="1" applyAlignment="1">
      <alignment horizontal="right" vertical="center"/>
    </xf>
    <xf numFmtId="4" fontId="5" fillId="0" borderId="3" xfId="1" applyNumberFormat="1" applyFont="1" applyFill="1" applyBorder="1" applyAlignment="1">
      <alignment horizontal="right" vertical="center"/>
    </xf>
    <xf numFmtId="166" fontId="5" fillId="0" borderId="3" xfId="2" applyNumberFormat="1" applyFont="1" applyFill="1" applyBorder="1" applyAlignment="1">
      <alignment horizontal="right" vertical="center"/>
    </xf>
    <xf numFmtId="166" fontId="4" fillId="0" borderId="3" xfId="2" applyNumberFormat="1" applyFont="1" applyFill="1" applyBorder="1" applyAlignment="1">
      <alignment horizontal="right" vertical="center"/>
    </xf>
    <xf numFmtId="166" fontId="4" fillId="0" borderId="3" xfId="1" applyFont="1" applyFill="1" applyBorder="1" applyAlignment="1">
      <alignment horizontal="right" vertical="center"/>
    </xf>
    <xf numFmtId="166" fontId="5" fillId="0" borderId="3" xfId="1" applyFont="1" applyFill="1" applyBorder="1" applyAlignment="1">
      <alignment horizontal="right" vertical="center"/>
    </xf>
    <xf numFmtId="4" fontId="5" fillId="0" borderId="3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71" fontId="2" fillId="0" borderId="3" xfId="1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0" borderId="3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/>
    <xf numFmtId="171" fontId="2" fillId="0" borderId="0" xfId="1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171" fontId="4" fillId="0" borderId="2" xfId="1" applyNumberFormat="1" applyFont="1" applyFill="1" applyBorder="1" applyAlignment="1">
      <alignment horizontal="center" vertical="center" wrapText="1"/>
    </xf>
    <xf numFmtId="171" fontId="4" fillId="0" borderId="4" xfId="1" applyNumberFormat="1" applyFont="1" applyFill="1" applyBorder="1" applyAlignment="1">
      <alignment horizontal="center" vertical="center" wrapText="1"/>
    </xf>
    <xf numFmtId="168" fontId="39" fillId="0" borderId="3" xfId="1" applyNumberFormat="1" applyFont="1" applyFill="1" applyBorder="1" applyAlignment="1">
      <alignment vertical="center"/>
    </xf>
    <xf numFmtId="0" fontId="5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left" vertical="center" wrapText="1"/>
    </xf>
    <xf numFmtId="166" fontId="4" fillId="0" borderId="3" xfId="1" applyFont="1" applyFill="1" applyBorder="1" applyAlignment="1">
      <alignment horizontal="center" vertical="center"/>
    </xf>
    <xf numFmtId="171" fontId="39" fillId="0" borderId="0" xfId="1" applyNumberFormat="1" applyFont="1" applyFill="1" applyBorder="1" applyAlignment="1">
      <alignment vertical="center"/>
    </xf>
    <xf numFmtId="0" fontId="40" fillId="0" borderId="0" xfId="119" applyFont="1" applyFill="1" applyBorder="1"/>
  </cellXfs>
  <cellStyles count="120">
    <cellStyle name="_x0005__x001c_" xfId="3"/>
    <cellStyle name="20% - Акцент1 2" xfId="4"/>
    <cellStyle name="20% - Акцент1 3" xfId="5"/>
    <cellStyle name="20% - Акцент1 4" xfId="6"/>
    <cellStyle name="20% - Акцент1 5" xfId="7"/>
    <cellStyle name="20% - Акцент2 2" xfId="8"/>
    <cellStyle name="20% - Акцент2 3" xfId="9"/>
    <cellStyle name="20% - Акцент2 4" xfId="10"/>
    <cellStyle name="20% - Акцент2 5" xfId="11"/>
    <cellStyle name="20% - Акцент3 2" xfId="12"/>
    <cellStyle name="20% - Акцент3 3" xfId="13"/>
    <cellStyle name="20% - Акцент3 4" xfId="14"/>
    <cellStyle name="20% - Акцент3 5" xfId="15"/>
    <cellStyle name="20% - Акцент4 2" xfId="16"/>
    <cellStyle name="20% - Акцент4 3" xfId="17"/>
    <cellStyle name="20% - Акцент4 4" xfId="18"/>
    <cellStyle name="20% - Акцент4 5" xfId="19"/>
    <cellStyle name="20% - Акцент5 2" xfId="20"/>
    <cellStyle name="20% - Акцент5 3" xfId="21"/>
    <cellStyle name="20% - Акцент5 4" xfId="22"/>
    <cellStyle name="20% - Акцент5 5" xfId="23"/>
    <cellStyle name="20% - Акцент6 2" xfId="24"/>
    <cellStyle name="20% - Акцент6 3" xfId="25"/>
    <cellStyle name="20% - Акцент6 4" xfId="26"/>
    <cellStyle name="20% - Акцент6 5" xfId="27"/>
    <cellStyle name="40% - Акцент1 2" xfId="28"/>
    <cellStyle name="40% - Акцент1 3" xfId="29"/>
    <cellStyle name="40% - Акцент1 4" xfId="30"/>
    <cellStyle name="40% - Акцент1 5" xfId="31"/>
    <cellStyle name="40% - Акцент2 2" xfId="32"/>
    <cellStyle name="40% - Акцент2 3" xfId="33"/>
    <cellStyle name="40% - Акцент2 4" xfId="34"/>
    <cellStyle name="40% - Акцент2 5" xfId="35"/>
    <cellStyle name="40% - Акцент3 2" xfId="36"/>
    <cellStyle name="40% - Акцент3 3" xfId="37"/>
    <cellStyle name="40% - Акцент3 4" xfId="38"/>
    <cellStyle name="40% - Акцент3 5" xfId="39"/>
    <cellStyle name="40% - Акцент4 2" xfId="40"/>
    <cellStyle name="40% - Акцент4 3" xfId="41"/>
    <cellStyle name="40% - Акцент4 4" xfId="42"/>
    <cellStyle name="40% - Акцент4 5" xfId="43"/>
    <cellStyle name="40% - Акцент5 2" xfId="44"/>
    <cellStyle name="40% - Акцент5 3" xfId="45"/>
    <cellStyle name="40% - Акцент5 4" xfId="46"/>
    <cellStyle name="40% - Акцент5 5" xfId="47"/>
    <cellStyle name="40% - Акцент6 2" xfId="48"/>
    <cellStyle name="40% - Акцент6 3" xfId="49"/>
    <cellStyle name="40% - Акцент6 4" xfId="50"/>
    <cellStyle name="40% - Акцент6 5" xfId="51"/>
    <cellStyle name="60% - Акцент1 2" xfId="52"/>
    <cellStyle name="60% - Акцент2 2" xfId="53"/>
    <cellStyle name="60% - Акцент3 2" xfId="54"/>
    <cellStyle name="60% - Акцент4 2" xfId="55"/>
    <cellStyle name="60% - Акцент5 2" xfId="56"/>
    <cellStyle name="60% - Акцент6 2" xfId="57"/>
    <cellStyle name="Excel Built-in Comma" xfId="58"/>
    <cellStyle name="Excel Built-in Percent" xfId="59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Ввод  2" xfId="66"/>
    <cellStyle name="Вывод 2" xfId="67"/>
    <cellStyle name="Вычисление 2" xfId="68"/>
    <cellStyle name="Гиперссылка" xfId="119" builtinId="8"/>
    <cellStyle name="Гиперссылка 2" xfId="69"/>
    <cellStyle name="Гиперссылка 3" xfId="70"/>
    <cellStyle name="Денежный 2" xfId="71"/>
    <cellStyle name="Заголовок 1 2" xfId="72"/>
    <cellStyle name="Заголовок 2 2" xfId="73"/>
    <cellStyle name="Заголовок 3 2" xfId="74"/>
    <cellStyle name="Заголовок 4 2" xfId="75"/>
    <cellStyle name="Итог 2" xfId="76"/>
    <cellStyle name="Контрольная ячейка 2" xfId="77"/>
    <cellStyle name="Название 2" xfId="78"/>
    <cellStyle name="Нейтральный 2" xfId="79"/>
    <cellStyle name="Обычный" xfId="0" builtinId="0"/>
    <cellStyle name="Обычный 19" xfId="80"/>
    <cellStyle name="Обычный 2" xfId="81"/>
    <cellStyle name="Обычный 2 2" xfId="82"/>
    <cellStyle name="Обычный 2 2 2" xfId="83"/>
    <cellStyle name="Обычный 2 3" xfId="84"/>
    <cellStyle name="Обычный 2 4" xfId="85"/>
    <cellStyle name="Обычный 3" xfId="86"/>
    <cellStyle name="Обычный 3 2" xfId="87"/>
    <cellStyle name="Обычный 3 3" xfId="88"/>
    <cellStyle name="Обычный 4" xfId="89"/>
    <cellStyle name="Обычный 4 2" xfId="90"/>
    <cellStyle name="Обычный 5" xfId="91"/>
    <cellStyle name="Обычный 5 2" xfId="92"/>
    <cellStyle name="Обычный 6" xfId="2"/>
    <cellStyle name="Обычный 6 2" xfId="93"/>
    <cellStyle name="Обычный 7" xfId="94"/>
    <cellStyle name="Обычный 8" xfId="95"/>
    <cellStyle name="Обычный1" xfId="96"/>
    <cellStyle name="Плохой 2" xfId="97"/>
    <cellStyle name="Пояснение 2" xfId="98"/>
    <cellStyle name="Примечание 2" xfId="99"/>
    <cellStyle name="Примечание 3" xfId="100"/>
    <cellStyle name="Примечание 4" xfId="101"/>
    <cellStyle name="Примечание 5" xfId="102"/>
    <cellStyle name="Процентный 2" xfId="103"/>
    <cellStyle name="Процентный 3" xfId="104"/>
    <cellStyle name="Связанная ячейка 2" xfId="105"/>
    <cellStyle name="Стиль 1" xfId="106"/>
    <cellStyle name="Текст предупреждения 2" xfId="107"/>
    <cellStyle name="Тысячи [0]_laroux" xfId="108"/>
    <cellStyle name="Тысячи_laroux" xfId="109"/>
    <cellStyle name="Финансовый" xfId="1" builtinId="3"/>
    <cellStyle name="Финансовый 2" xfId="110"/>
    <cellStyle name="Финансовый 2 2" xfId="111"/>
    <cellStyle name="Финансовый 2 3" xfId="112"/>
    <cellStyle name="Финансовый 2 4" xfId="113"/>
    <cellStyle name="Финансовый 3" xfId="114"/>
    <cellStyle name="Финансовый 4" xfId="115"/>
    <cellStyle name="Финансовый 5" xfId="116"/>
    <cellStyle name="Финансовый 7" xfId="117"/>
    <cellStyle name="Хороший 2" xfId="118"/>
  </cellStyles>
  <dxfs count="0"/>
  <tableStyles count="0" defaultTableStyle="TableStyleMedium2" defaultPivotStyle="PivotStyleLight16"/>
  <colors>
    <mruColors>
      <color rgb="FF0000FF"/>
      <color rgb="FF9B8C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k06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J119"/>
  <sheetViews>
    <sheetView tabSelected="1" topLeftCell="A13" zoomScale="80" zoomScaleNormal="80" workbookViewId="0">
      <pane xSplit="3" ySplit="8" topLeftCell="D112" activePane="bottomRight" state="frozen"/>
      <selection activeCell="A13" sqref="A13"/>
      <selection pane="topRight" activeCell="D13" sqref="D13"/>
      <selection pane="bottomLeft" activeCell="A21" sqref="A21"/>
      <selection pane="bottomRight" activeCell="H115" sqref="H115"/>
    </sheetView>
  </sheetViews>
  <sheetFormatPr defaultRowHeight="15.75" x14ac:dyDescent="0.25"/>
  <cols>
    <col min="1" max="1" width="6.28515625" style="1" customWidth="1"/>
    <col min="2" max="2" width="44" style="1" customWidth="1"/>
    <col min="3" max="3" width="13.7109375" style="1" customWidth="1"/>
    <col min="4" max="4" width="17.28515625" style="1" customWidth="1"/>
    <col min="5" max="5" width="16.5703125" style="35" customWidth="1"/>
    <col min="6" max="6" width="13.7109375" style="68" customWidth="1"/>
    <col min="7" max="7" width="32.140625" style="1" customWidth="1"/>
    <col min="8" max="8" width="5.7109375" style="1" customWidth="1"/>
    <col min="9" max="9" width="6.42578125" style="1" customWidth="1"/>
    <col min="10" max="16384" width="9.140625" style="1"/>
  </cols>
  <sheetData>
    <row r="5" spans="1:7" x14ac:dyDescent="0.25">
      <c r="A5" s="67"/>
    </row>
    <row r="7" spans="1:7" x14ac:dyDescent="0.25">
      <c r="G7" s="30" t="s">
        <v>146</v>
      </c>
    </row>
    <row r="8" spans="1:7" x14ac:dyDescent="0.25">
      <c r="A8" s="2"/>
      <c r="C8" s="3"/>
      <c r="G8" s="30" t="s">
        <v>182</v>
      </c>
    </row>
    <row r="9" spans="1:7" x14ac:dyDescent="0.25">
      <c r="A9" s="2"/>
      <c r="C9" s="3"/>
      <c r="G9" s="30" t="s">
        <v>147</v>
      </c>
    </row>
    <row r="10" spans="1:7" x14ac:dyDescent="0.25">
      <c r="A10" s="2"/>
      <c r="C10" s="3"/>
      <c r="G10" s="30" t="s">
        <v>148</v>
      </c>
    </row>
    <row r="11" spans="1:7" x14ac:dyDescent="0.25">
      <c r="A11" s="2"/>
      <c r="C11" s="3"/>
      <c r="G11" s="30" t="s">
        <v>149</v>
      </c>
    </row>
    <row r="12" spans="1:7" x14ac:dyDescent="0.25">
      <c r="A12" s="2"/>
      <c r="C12" s="3"/>
      <c r="G12" s="30" t="s">
        <v>150</v>
      </c>
    </row>
    <row r="13" spans="1:7" x14ac:dyDescent="0.25">
      <c r="A13" s="2"/>
      <c r="C13" s="3"/>
      <c r="G13" s="30" t="s">
        <v>151</v>
      </c>
    </row>
    <row r="14" spans="1:7" x14ac:dyDescent="0.25">
      <c r="A14" s="4"/>
      <c r="B14" s="5"/>
      <c r="C14" s="4"/>
    </row>
    <row r="15" spans="1:7" s="67" customFormat="1" ht="18.75" customHeight="1" x14ac:dyDescent="0.25">
      <c r="A15" s="69" t="s">
        <v>165</v>
      </c>
      <c r="B15" s="69"/>
      <c r="C15" s="69"/>
      <c r="D15" s="69"/>
      <c r="E15" s="69"/>
      <c r="F15" s="69"/>
      <c r="G15" s="69"/>
    </row>
    <row r="16" spans="1:7" s="67" customFormat="1" ht="30.75" customHeight="1" x14ac:dyDescent="0.25">
      <c r="A16" s="70" t="s">
        <v>152</v>
      </c>
      <c r="B16" s="70"/>
      <c r="C16" s="70"/>
      <c r="D16" s="70"/>
      <c r="E16" s="70"/>
      <c r="F16" s="70"/>
      <c r="G16" s="70"/>
    </row>
    <row r="17" spans="1:10" ht="29.25" customHeight="1" x14ac:dyDescent="0.25">
      <c r="A17" s="53" t="s">
        <v>183</v>
      </c>
      <c r="B17" s="53"/>
      <c r="C17" s="53"/>
      <c r="D17" s="53"/>
      <c r="E17" s="53"/>
      <c r="F17" s="53"/>
      <c r="G17" s="53"/>
    </row>
    <row r="19" spans="1:10" ht="60" customHeight="1" x14ac:dyDescent="0.25">
      <c r="A19" s="54" t="s">
        <v>0</v>
      </c>
      <c r="B19" s="56" t="s">
        <v>1</v>
      </c>
      <c r="C19" s="56" t="s">
        <v>2</v>
      </c>
      <c r="D19" s="58" t="s">
        <v>184</v>
      </c>
      <c r="E19" s="51" t="s">
        <v>185</v>
      </c>
      <c r="F19" s="71" t="s">
        <v>153</v>
      </c>
      <c r="G19" s="59" t="s">
        <v>3</v>
      </c>
    </row>
    <row r="20" spans="1:10" ht="56.25" customHeight="1" x14ac:dyDescent="0.25">
      <c r="A20" s="55"/>
      <c r="B20" s="57"/>
      <c r="C20" s="57"/>
      <c r="D20" s="58"/>
      <c r="E20" s="52"/>
      <c r="F20" s="72"/>
      <c r="G20" s="60"/>
    </row>
    <row r="21" spans="1:10" x14ac:dyDescent="0.25">
      <c r="A21" s="49" t="s">
        <v>154</v>
      </c>
      <c r="B21" s="6">
        <v>2</v>
      </c>
      <c r="C21" s="6">
        <v>3</v>
      </c>
      <c r="D21" s="31">
        <v>4</v>
      </c>
      <c r="E21" s="36">
        <v>5</v>
      </c>
      <c r="F21" s="46">
        <v>6</v>
      </c>
      <c r="G21" s="32">
        <v>7</v>
      </c>
    </row>
    <row r="22" spans="1:10" ht="28.5" x14ac:dyDescent="0.25">
      <c r="A22" s="49" t="s">
        <v>4</v>
      </c>
      <c r="B22" s="48" t="s">
        <v>5</v>
      </c>
      <c r="C22" s="9" t="s">
        <v>6</v>
      </c>
      <c r="D22" s="10">
        <f>D24+D34+D41+D42+D45+D57</f>
        <v>4510607.4739999995</v>
      </c>
      <c r="E22" s="37">
        <f>E24+E34+E41+E42+E45+E57</f>
        <v>3468495.3506690003</v>
      </c>
      <c r="F22" s="73">
        <f>(E22-D22)/D22*100</f>
        <v>-23.103587029860876</v>
      </c>
      <c r="G22" s="8"/>
    </row>
    <row r="23" spans="1:10" x14ac:dyDescent="0.25">
      <c r="A23" s="49"/>
      <c r="B23" s="50" t="s">
        <v>7</v>
      </c>
      <c r="C23" s="6"/>
      <c r="D23" s="11"/>
      <c r="E23" s="38"/>
      <c r="F23" s="73"/>
      <c r="G23" s="8"/>
    </row>
    <row r="24" spans="1:10" x14ac:dyDescent="0.25">
      <c r="A24" s="49">
        <v>1</v>
      </c>
      <c r="B24" s="48" t="s">
        <v>8</v>
      </c>
      <c r="C24" s="9" t="s">
        <v>6</v>
      </c>
      <c r="D24" s="10">
        <f t="shared" ref="D24" si="0">D26+D31+D32+D33</f>
        <v>1344415.3640000001</v>
      </c>
      <c r="E24" s="37">
        <f>E26+E31+E32+E33</f>
        <v>968047.29046900012</v>
      </c>
      <c r="F24" s="73">
        <f t="shared" ref="F24:F88" si="1">(E24-D24)/D24*100</f>
        <v>-27.994925051377194</v>
      </c>
      <c r="G24" s="8"/>
    </row>
    <row r="25" spans="1:10" x14ac:dyDescent="0.25">
      <c r="A25" s="49"/>
      <c r="B25" s="50" t="s">
        <v>7</v>
      </c>
      <c r="C25" s="6"/>
      <c r="D25" s="11"/>
      <c r="E25" s="38"/>
      <c r="F25" s="73"/>
      <c r="G25" s="8"/>
    </row>
    <row r="26" spans="1:10" x14ac:dyDescent="0.25">
      <c r="A26" s="49" t="s">
        <v>9</v>
      </c>
      <c r="B26" s="50" t="s">
        <v>10</v>
      </c>
      <c r="C26" s="6" t="s">
        <v>6</v>
      </c>
      <c r="D26" s="34">
        <f>D27+D28+D29+D30</f>
        <v>32125.899999999998</v>
      </c>
      <c r="E26" s="39">
        <f>E27+E28+E29+E30</f>
        <v>32125.899999999998</v>
      </c>
      <c r="F26" s="73">
        <f t="shared" si="1"/>
        <v>0</v>
      </c>
      <c r="G26" s="8"/>
    </row>
    <row r="27" spans="1:10" x14ac:dyDescent="0.25">
      <c r="A27" s="49" t="s">
        <v>11</v>
      </c>
      <c r="B27" s="50" t="s">
        <v>12</v>
      </c>
      <c r="C27" s="6" t="s">
        <v>6</v>
      </c>
      <c r="D27" s="11">
        <v>3588.95</v>
      </c>
      <c r="E27" s="11">
        <v>3588.95</v>
      </c>
      <c r="F27" s="73">
        <f t="shared" si="1"/>
        <v>0</v>
      </c>
      <c r="G27" s="12"/>
    </row>
    <row r="28" spans="1:10" x14ac:dyDescent="0.25">
      <c r="A28" s="49" t="s">
        <v>13</v>
      </c>
      <c r="B28" s="50" t="s">
        <v>14</v>
      </c>
      <c r="C28" s="6" t="s">
        <v>6</v>
      </c>
      <c r="D28" s="11">
        <v>148.4</v>
      </c>
      <c r="E28" s="11">
        <v>148.4</v>
      </c>
      <c r="F28" s="73">
        <f t="shared" si="1"/>
        <v>0</v>
      </c>
      <c r="G28" s="8"/>
    </row>
    <row r="29" spans="1:10" x14ac:dyDescent="0.25">
      <c r="A29" s="49" t="s">
        <v>15</v>
      </c>
      <c r="B29" s="50" t="s">
        <v>16</v>
      </c>
      <c r="C29" s="6" t="s">
        <v>6</v>
      </c>
      <c r="D29" s="11">
        <v>18434.099999999999</v>
      </c>
      <c r="E29" s="11">
        <v>18434.099999999999</v>
      </c>
      <c r="F29" s="73">
        <f t="shared" si="1"/>
        <v>0</v>
      </c>
      <c r="G29" s="8"/>
    </row>
    <row r="30" spans="1:10" x14ac:dyDescent="0.25">
      <c r="A30" s="49" t="s">
        <v>17</v>
      </c>
      <c r="B30" s="50" t="s">
        <v>18</v>
      </c>
      <c r="C30" s="6" t="s">
        <v>6</v>
      </c>
      <c r="D30" s="11">
        <v>9954.4500000000007</v>
      </c>
      <c r="E30" s="11">
        <v>9954.4500000000007</v>
      </c>
      <c r="F30" s="73">
        <f t="shared" si="1"/>
        <v>0</v>
      </c>
      <c r="G30" s="8"/>
      <c r="J30" s="1" t="s">
        <v>19</v>
      </c>
    </row>
    <row r="31" spans="1:10" x14ac:dyDescent="0.25">
      <c r="A31" s="49" t="s">
        <v>20</v>
      </c>
      <c r="B31" s="50" t="s">
        <v>21</v>
      </c>
      <c r="C31" s="6" t="s">
        <v>6</v>
      </c>
      <c r="D31" s="11">
        <v>294066.64</v>
      </c>
      <c r="E31" s="40">
        <v>228525</v>
      </c>
      <c r="F31" s="73">
        <f t="shared" si="1"/>
        <v>-22.288022878079612</v>
      </c>
      <c r="G31" s="8"/>
    </row>
    <row r="32" spans="1:10" x14ac:dyDescent="0.25">
      <c r="A32" s="49" t="s">
        <v>22</v>
      </c>
      <c r="B32" s="50" t="s">
        <v>23</v>
      </c>
      <c r="C32" s="6" t="s">
        <v>6</v>
      </c>
      <c r="D32" s="11">
        <v>68592.350000000006</v>
      </c>
      <c r="E32" s="40">
        <v>58808</v>
      </c>
      <c r="F32" s="73">
        <f t="shared" si="1"/>
        <v>-14.264491594179241</v>
      </c>
      <c r="G32" s="8"/>
    </row>
    <row r="33" spans="1:7" x14ac:dyDescent="0.25">
      <c r="A33" s="49" t="s">
        <v>24</v>
      </c>
      <c r="B33" s="50" t="s">
        <v>25</v>
      </c>
      <c r="C33" s="6" t="s">
        <v>6</v>
      </c>
      <c r="D33" s="11">
        <v>949630.47400000005</v>
      </c>
      <c r="E33" s="40">
        <v>648588.39046900009</v>
      </c>
      <c r="F33" s="73">
        <f t="shared" si="1"/>
        <v>-31.70097124863328</v>
      </c>
      <c r="G33" s="8"/>
    </row>
    <row r="34" spans="1:7" x14ac:dyDescent="0.25">
      <c r="A34" s="47" t="s">
        <v>26</v>
      </c>
      <c r="B34" s="48" t="s">
        <v>27</v>
      </c>
      <c r="C34" s="9" t="s">
        <v>6</v>
      </c>
      <c r="D34" s="10">
        <f>SUM(D36:D40)-0.01</f>
        <v>1148493.1499999997</v>
      </c>
      <c r="E34" s="37">
        <f>SUM(E36:E40)</f>
        <v>941912.44349999994</v>
      </c>
      <c r="F34" s="73">
        <f t="shared" si="1"/>
        <v>-17.987108281838669</v>
      </c>
      <c r="G34" s="8"/>
    </row>
    <row r="35" spans="1:7" x14ac:dyDescent="0.25">
      <c r="A35" s="49"/>
      <c r="B35" s="50" t="s">
        <v>7</v>
      </c>
      <c r="C35" s="6"/>
      <c r="D35" s="11"/>
      <c r="E35" s="40"/>
      <c r="F35" s="73"/>
      <c r="G35" s="8"/>
    </row>
    <row r="36" spans="1:7" x14ac:dyDescent="0.25">
      <c r="A36" s="49" t="s">
        <v>28</v>
      </c>
      <c r="B36" s="50" t="s">
        <v>29</v>
      </c>
      <c r="C36" s="6" t="s">
        <v>6</v>
      </c>
      <c r="D36" s="11">
        <v>1018641.23</v>
      </c>
      <c r="E36" s="40">
        <v>834897</v>
      </c>
      <c r="F36" s="73">
        <f t="shared" si="1"/>
        <v>-18.038169336617173</v>
      </c>
      <c r="G36" s="13"/>
    </row>
    <row r="37" spans="1:7" x14ac:dyDescent="0.25">
      <c r="A37" s="49" t="s">
        <v>30</v>
      </c>
      <c r="B37" s="50" t="s">
        <v>31</v>
      </c>
      <c r="C37" s="6" t="s">
        <v>6</v>
      </c>
      <c r="D37" s="11">
        <v>55006.63</v>
      </c>
      <c r="E37" s="40">
        <f>(E36-E36*0.1)*0.06</f>
        <v>45084.438000000002</v>
      </c>
      <c r="F37" s="73">
        <f t="shared" si="1"/>
        <v>-18.038174670944205</v>
      </c>
      <c r="G37" s="8"/>
    </row>
    <row r="38" spans="1:7" x14ac:dyDescent="0.25">
      <c r="A38" s="14" t="s">
        <v>32</v>
      </c>
      <c r="B38" s="50" t="s">
        <v>33</v>
      </c>
      <c r="C38" s="6" t="s">
        <v>6</v>
      </c>
      <c r="D38" s="11">
        <v>32087.200000000001</v>
      </c>
      <c r="E38" s="40">
        <f>(E36-E36*0.1)*0.035</f>
        <v>26299.255500000003</v>
      </c>
      <c r="F38" s="73">
        <f t="shared" si="1"/>
        <v>-18.038172542322165</v>
      </c>
      <c r="G38" s="8"/>
    </row>
    <row r="39" spans="1:7" ht="30" x14ac:dyDescent="0.25">
      <c r="A39" s="14" t="s">
        <v>32</v>
      </c>
      <c r="B39" s="50" t="s">
        <v>34</v>
      </c>
      <c r="C39" s="6" t="s">
        <v>6</v>
      </c>
      <c r="D39" s="11">
        <v>29006.44</v>
      </c>
      <c r="E39" s="40">
        <f>D39/12*10</f>
        <v>24172.033333333333</v>
      </c>
      <c r="F39" s="73">
        <f t="shared" si="1"/>
        <v>-16.666666666666664</v>
      </c>
      <c r="G39" s="61"/>
    </row>
    <row r="40" spans="1:7" x14ac:dyDescent="0.25">
      <c r="A40" s="14" t="s">
        <v>166</v>
      </c>
      <c r="B40" s="50" t="s">
        <v>167</v>
      </c>
      <c r="C40" s="6" t="s">
        <v>6</v>
      </c>
      <c r="D40" s="11">
        <v>13751.66</v>
      </c>
      <c r="E40" s="40">
        <f>D40/12*10</f>
        <v>11459.716666666665</v>
      </c>
      <c r="F40" s="73">
        <f t="shared" si="1"/>
        <v>-16.666666666666679</v>
      </c>
      <c r="G40" s="62"/>
    </row>
    <row r="41" spans="1:7" x14ac:dyDescent="0.25">
      <c r="A41" s="47" t="s">
        <v>35</v>
      </c>
      <c r="B41" s="48" t="s">
        <v>36</v>
      </c>
      <c r="C41" s="9" t="s">
        <v>6</v>
      </c>
      <c r="D41" s="10">
        <v>215284.57</v>
      </c>
      <c r="E41" s="41">
        <f>D41/12*10</f>
        <v>179403.80833333332</v>
      </c>
      <c r="F41" s="73">
        <f t="shared" si="1"/>
        <v>-16.666666666666679</v>
      </c>
      <c r="G41" s="74"/>
    </row>
    <row r="42" spans="1:7" x14ac:dyDescent="0.25">
      <c r="A42" s="47" t="s">
        <v>37</v>
      </c>
      <c r="B42" s="48" t="s">
        <v>38</v>
      </c>
      <c r="C42" s="9" t="s">
        <v>6</v>
      </c>
      <c r="D42" s="10">
        <f t="shared" ref="D42:E42" si="2">D44</f>
        <v>430971.59</v>
      </c>
      <c r="E42" s="42">
        <f t="shared" si="2"/>
        <v>377895</v>
      </c>
      <c r="F42" s="73">
        <f t="shared" si="1"/>
        <v>-12.315565858993169</v>
      </c>
      <c r="G42" s="8"/>
    </row>
    <row r="43" spans="1:7" x14ac:dyDescent="0.25">
      <c r="A43" s="49"/>
      <c r="B43" s="50" t="s">
        <v>7</v>
      </c>
      <c r="C43" s="6"/>
      <c r="D43" s="11"/>
      <c r="E43" s="40"/>
      <c r="F43" s="73"/>
      <c r="G43" s="8"/>
    </row>
    <row r="44" spans="1:7" ht="30" x14ac:dyDescent="0.25">
      <c r="A44" s="49" t="s">
        <v>39</v>
      </c>
      <c r="B44" s="50" t="s">
        <v>40</v>
      </c>
      <c r="C44" s="6" t="s">
        <v>6</v>
      </c>
      <c r="D44" s="11">
        <v>430971.59</v>
      </c>
      <c r="E44" s="40">
        <v>377895</v>
      </c>
      <c r="F44" s="73">
        <f t="shared" si="1"/>
        <v>-12.315565858993169</v>
      </c>
      <c r="G44" s="8"/>
    </row>
    <row r="45" spans="1:7" x14ac:dyDescent="0.25">
      <c r="A45" s="47" t="s">
        <v>41</v>
      </c>
      <c r="B45" s="48" t="s">
        <v>42</v>
      </c>
      <c r="C45" s="9" t="s">
        <v>6</v>
      </c>
      <c r="D45" s="10">
        <f t="shared" ref="D45:E45" si="3">D46+D47+D48+D49+D50+D51+D52+D53+D54+D55</f>
        <v>152328.57</v>
      </c>
      <c r="E45" s="37">
        <f t="shared" si="3"/>
        <v>140678.97666666668</v>
      </c>
      <c r="F45" s="73">
        <f t="shared" si="1"/>
        <v>-7.647674584835479</v>
      </c>
      <c r="G45" s="8"/>
    </row>
    <row r="46" spans="1:7" x14ac:dyDescent="0.25">
      <c r="A46" s="47" t="s">
        <v>43</v>
      </c>
      <c r="B46" s="50" t="s">
        <v>44</v>
      </c>
      <c r="C46" s="6" t="s">
        <v>6</v>
      </c>
      <c r="D46" s="11">
        <v>6222.26</v>
      </c>
      <c r="E46" s="11">
        <v>6222.26</v>
      </c>
      <c r="F46" s="73">
        <f t="shared" si="1"/>
        <v>0</v>
      </c>
      <c r="G46" s="8"/>
    </row>
    <row r="47" spans="1:7" x14ac:dyDescent="0.25">
      <c r="A47" s="47" t="s">
        <v>45</v>
      </c>
      <c r="B47" s="50" t="s">
        <v>46</v>
      </c>
      <c r="C47" s="6" t="s">
        <v>6</v>
      </c>
      <c r="D47" s="11">
        <v>857</v>
      </c>
      <c r="E47" s="40">
        <v>648.70000000000005</v>
      </c>
      <c r="F47" s="73">
        <f t="shared" si="1"/>
        <v>-24.305717619603261</v>
      </c>
      <c r="G47" s="8"/>
    </row>
    <row r="48" spans="1:7" x14ac:dyDescent="0.25">
      <c r="A48" s="47" t="s">
        <v>47</v>
      </c>
      <c r="B48" s="50" t="s">
        <v>48</v>
      </c>
      <c r="C48" s="6" t="s">
        <v>6</v>
      </c>
      <c r="D48" s="11">
        <v>239.25</v>
      </c>
      <c r="E48" s="40">
        <v>239.25</v>
      </c>
      <c r="F48" s="73">
        <f t="shared" si="1"/>
        <v>0</v>
      </c>
      <c r="G48" s="15"/>
    </row>
    <row r="49" spans="1:7" x14ac:dyDescent="0.25">
      <c r="A49" s="47" t="s">
        <v>49</v>
      </c>
      <c r="B49" s="50" t="s">
        <v>50</v>
      </c>
      <c r="C49" s="6" t="s">
        <v>6</v>
      </c>
      <c r="D49" s="11">
        <v>417.74</v>
      </c>
      <c r="E49" s="40">
        <f>D49/12*10</f>
        <v>348.11666666666667</v>
      </c>
      <c r="F49" s="73">
        <f t="shared" si="1"/>
        <v>-16.666666666666664</v>
      </c>
      <c r="G49" s="12"/>
    </row>
    <row r="50" spans="1:7" ht="23.25" customHeight="1" x14ac:dyDescent="0.25">
      <c r="A50" s="47" t="s">
        <v>51</v>
      </c>
      <c r="B50" s="50" t="s">
        <v>52</v>
      </c>
      <c r="C50" s="6" t="s">
        <v>6</v>
      </c>
      <c r="D50" s="11">
        <v>24503.16</v>
      </c>
      <c r="E50" s="40">
        <v>23698.799999999999</v>
      </c>
      <c r="F50" s="73">
        <f t="shared" si="1"/>
        <v>-3.2826786422649183</v>
      </c>
      <c r="G50" s="74"/>
    </row>
    <row r="51" spans="1:7" x14ac:dyDescent="0.25">
      <c r="A51" s="47" t="s">
        <v>53</v>
      </c>
      <c r="B51" s="50" t="s">
        <v>54</v>
      </c>
      <c r="C51" s="6" t="s">
        <v>6</v>
      </c>
      <c r="D51" s="11">
        <v>694.01</v>
      </c>
      <c r="E51" s="40">
        <v>661.9</v>
      </c>
      <c r="F51" s="73">
        <f t="shared" si="1"/>
        <v>-4.626734485093877</v>
      </c>
      <c r="G51" s="8"/>
    </row>
    <row r="52" spans="1:7" x14ac:dyDescent="0.25">
      <c r="A52" s="47" t="s">
        <v>55</v>
      </c>
      <c r="B52" s="50" t="s">
        <v>56</v>
      </c>
      <c r="C52" s="6" t="s">
        <v>6</v>
      </c>
      <c r="D52" s="11">
        <v>49485.95</v>
      </c>
      <c r="E52" s="40">
        <v>49468.5</v>
      </c>
      <c r="F52" s="73">
        <f t="shared" si="1"/>
        <v>-3.5262534113212118E-2</v>
      </c>
      <c r="G52" s="8"/>
    </row>
    <row r="53" spans="1:7" x14ac:dyDescent="0.25">
      <c r="A53" s="47" t="s">
        <v>57</v>
      </c>
      <c r="B53" s="50" t="s">
        <v>58</v>
      </c>
      <c r="C53" s="6" t="s">
        <v>6</v>
      </c>
      <c r="D53" s="11">
        <v>4826.76</v>
      </c>
      <c r="E53" s="40">
        <v>4451.8</v>
      </c>
      <c r="F53" s="73">
        <f t="shared" si="1"/>
        <v>-7.7683580704240534</v>
      </c>
      <c r="G53" s="12"/>
    </row>
    <row r="54" spans="1:7" x14ac:dyDescent="0.25">
      <c r="A54" s="47" t="s">
        <v>59</v>
      </c>
      <c r="B54" s="50" t="s">
        <v>60</v>
      </c>
      <c r="C54" s="6" t="s">
        <v>6</v>
      </c>
      <c r="D54" s="11">
        <v>13127.58</v>
      </c>
      <c r="E54" s="40">
        <f>D54/12*10</f>
        <v>10939.65</v>
      </c>
      <c r="F54" s="73">
        <f t="shared" si="1"/>
        <v>-16.666666666666668</v>
      </c>
      <c r="G54" s="7"/>
    </row>
    <row r="55" spans="1:7" x14ac:dyDescent="0.25">
      <c r="A55" s="47" t="s">
        <v>61</v>
      </c>
      <c r="B55" s="50" t="s">
        <v>62</v>
      </c>
      <c r="C55" s="6" t="s">
        <v>6</v>
      </c>
      <c r="D55" s="11">
        <v>51954.86</v>
      </c>
      <c r="E55" s="40">
        <v>44000</v>
      </c>
      <c r="F55" s="73">
        <f t="shared" si="1"/>
        <v>-15.311098903933146</v>
      </c>
      <c r="G55" s="8"/>
    </row>
    <row r="56" spans="1:7" s="17" customFormat="1" ht="21" customHeight="1" x14ac:dyDescent="0.25">
      <c r="A56" s="63" t="s">
        <v>63</v>
      </c>
      <c r="B56" s="64" t="s">
        <v>64</v>
      </c>
      <c r="C56" s="9" t="s">
        <v>65</v>
      </c>
      <c r="D56" s="10">
        <v>759.71</v>
      </c>
      <c r="E56" s="41">
        <v>536.27</v>
      </c>
      <c r="F56" s="73">
        <f t="shared" si="1"/>
        <v>-29.411222703399986</v>
      </c>
      <c r="G56" s="16"/>
    </row>
    <row r="57" spans="1:7" s="17" customFormat="1" ht="20.25" customHeight="1" x14ac:dyDescent="0.25">
      <c r="A57" s="63"/>
      <c r="B57" s="64"/>
      <c r="C57" s="9" t="s">
        <v>6</v>
      </c>
      <c r="D57" s="10">
        <v>1219114.23</v>
      </c>
      <c r="E57" s="41">
        <f>E56*1604.71</f>
        <v>860557.83169999998</v>
      </c>
      <c r="F57" s="73">
        <f t="shared" si="1"/>
        <v>-29.411222466003046</v>
      </c>
      <c r="G57" s="16"/>
    </row>
    <row r="58" spans="1:7" x14ac:dyDescent="0.25">
      <c r="A58" s="47" t="s">
        <v>67</v>
      </c>
      <c r="B58" s="48" t="s">
        <v>68</v>
      </c>
      <c r="C58" s="9" t="s">
        <v>6</v>
      </c>
      <c r="D58" s="10">
        <f>D59+D95</f>
        <v>386108.78000000009</v>
      </c>
      <c r="E58" s="37">
        <f>E59+E95</f>
        <v>318720.71110666671</v>
      </c>
      <c r="F58" s="73">
        <f t="shared" si="1"/>
        <v>-17.453130408827626</v>
      </c>
      <c r="G58" s="8"/>
    </row>
    <row r="59" spans="1:7" x14ac:dyDescent="0.25">
      <c r="A59" s="49" t="s">
        <v>66</v>
      </c>
      <c r="B59" s="18" t="s">
        <v>69</v>
      </c>
      <c r="C59" s="6" t="s">
        <v>6</v>
      </c>
      <c r="D59" s="11">
        <f>D61+D62+D63+D66+D67+D68+D69+D75+D81+D82+D83+D84+D85+D64+D65</f>
        <v>386108.78000000009</v>
      </c>
      <c r="E59" s="43">
        <f>E61+E62+E63+E66+E67+E68+E69+E75+E81+E82+E83+E84+E85+E65</f>
        <v>318720.71110666671</v>
      </c>
      <c r="F59" s="73">
        <f t="shared" si="1"/>
        <v>-17.453130408827626</v>
      </c>
      <c r="G59" s="8"/>
    </row>
    <row r="60" spans="1:7" x14ac:dyDescent="0.25">
      <c r="A60" s="49"/>
      <c r="B60" s="50" t="s">
        <v>7</v>
      </c>
      <c r="C60" s="6"/>
      <c r="D60" s="11"/>
      <c r="E60" s="40"/>
      <c r="F60" s="73"/>
      <c r="G60" s="8"/>
    </row>
    <row r="61" spans="1:7" ht="30" x14ac:dyDescent="0.25">
      <c r="A61" s="49" t="s">
        <v>70</v>
      </c>
      <c r="B61" s="50" t="s">
        <v>71</v>
      </c>
      <c r="C61" s="6" t="s">
        <v>6</v>
      </c>
      <c r="D61" s="11">
        <v>245890.7</v>
      </c>
      <c r="E61" s="40">
        <v>200286</v>
      </c>
      <c r="F61" s="73">
        <f t="shared" si="1"/>
        <v>-18.546736415814021</v>
      </c>
      <c r="G61" s="8"/>
    </row>
    <row r="62" spans="1:7" x14ac:dyDescent="0.25">
      <c r="A62" s="49" t="s">
        <v>72</v>
      </c>
      <c r="B62" s="50" t="s">
        <v>73</v>
      </c>
      <c r="C62" s="6" t="s">
        <v>6</v>
      </c>
      <c r="D62" s="11">
        <v>13278.1</v>
      </c>
      <c r="E62" s="40">
        <f>(E61-E61*0.1)*0.06</f>
        <v>10815.444</v>
      </c>
      <c r="F62" s="73">
        <f t="shared" si="1"/>
        <v>-18.546749911508428</v>
      </c>
      <c r="G62" s="8"/>
    </row>
    <row r="63" spans="1:7" x14ac:dyDescent="0.25">
      <c r="A63" s="49" t="s">
        <v>74</v>
      </c>
      <c r="B63" s="50" t="s">
        <v>75</v>
      </c>
      <c r="C63" s="6" t="s">
        <v>6</v>
      </c>
      <c r="D63" s="11">
        <v>7745.56</v>
      </c>
      <c r="E63" s="40">
        <f>(E61-E61*0.1)*0.035</f>
        <v>6309.009</v>
      </c>
      <c r="F63" s="73">
        <f t="shared" si="1"/>
        <v>-18.546767438377604</v>
      </c>
      <c r="G63" s="8"/>
    </row>
    <row r="64" spans="1:7" ht="30" x14ac:dyDescent="0.25">
      <c r="A64" s="49" t="s">
        <v>76</v>
      </c>
      <c r="B64" s="50" t="s">
        <v>34</v>
      </c>
      <c r="C64" s="6" t="s">
        <v>6</v>
      </c>
      <c r="D64" s="11">
        <v>80.56</v>
      </c>
      <c r="E64" s="40">
        <v>67.13</v>
      </c>
      <c r="F64" s="73">
        <f t="shared" si="1"/>
        <v>-16.67080436941411</v>
      </c>
      <c r="G64" s="8"/>
    </row>
    <row r="65" spans="1:7" x14ac:dyDescent="0.25">
      <c r="A65" s="49" t="s">
        <v>78</v>
      </c>
      <c r="B65" s="50" t="s">
        <v>167</v>
      </c>
      <c r="C65" s="6" t="s">
        <v>6</v>
      </c>
      <c r="D65" s="11">
        <v>3319.52</v>
      </c>
      <c r="E65" s="40">
        <v>2766.27</v>
      </c>
      <c r="F65" s="73">
        <f t="shared" si="1"/>
        <v>-16.666566250542246</v>
      </c>
      <c r="G65" s="12"/>
    </row>
    <row r="66" spans="1:7" x14ac:dyDescent="0.25">
      <c r="A66" s="49" t="s">
        <v>80</v>
      </c>
      <c r="B66" s="50" t="s">
        <v>77</v>
      </c>
      <c r="C66" s="6" t="s">
        <v>6</v>
      </c>
      <c r="D66" s="19">
        <v>426.46</v>
      </c>
      <c r="E66" s="40">
        <v>400.13</v>
      </c>
      <c r="F66" s="73">
        <f t="shared" si="1"/>
        <v>-6.1740843220935107</v>
      </c>
      <c r="G66" s="15"/>
    </row>
    <row r="67" spans="1:7" x14ac:dyDescent="0.25">
      <c r="A67" s="49" t="s">
        <v>82</v>
      </c>
      <c r="B67" s="50" t="s">
        <v>79</v>
      </c>
      <c r="C67" s="6" t="s">
        <v>6</v>
      </c>
      <c r="D67" s="11">
        <v>7871.53</v>
      </c>
      <c r="E67" s="40">
        <f>D67/12*10</f>
        <v>6559.6083333333336</v>
      </c>
      <c r="F67" s="73">
        <f t="shared" si="1"/>
        <v>-16.666666666666661</v>
      </c>
      <c r="G67" s="8"/>
    </row>
    <row r="68" spans="1:7" x14ac:dyDescent="0.25">
      <c r="A68" s="49" t="s">
        <v>89</v>
      </c>
      <c r="B68" s="50" t="s">
        <v>81</v>
      </c>
      <c r="C68" s="6" t="s">
        <v>6</v>
      </c>
      <c r="D68" s="11">
        <v>2214.91</v>
      </c>
      <c r="E68" s="40">
        <f>D68/12*10</f>
        <v>1845.7583333333332</v>
      </c>
      <c r="F68" s="73">
        <f t="shared" si="1"/>
        <v>-16.666666666666664</v>
      </c>
      <c r="G68" s="12"/>
    </row>
    <row r="69" spans="1:7" x14ac:dyDescent="0.25">
      <c r="A69" s="49" t="s">
        <v>101</v>
      </c>
      <c r="B69" s="50" t="s">
        <v>83</v>
      </c>
      <c r="C69" s="6" t="s">
        <v>6</v>
      </c>
      <c r="D69" s="11">
        <f>SUM(D70:D74)</f>
        <v>43489.25</v>
      </c>
      <c r="E69" s="39">
        <f>E70+E71+E72+E73+E74</f>
        <v>36165.728999999999</v>
      </c>
      <c r="F69" s="73">
        <f t="shared" si="1"/>
        <v>-16.839842029926938</v>
      </c>
      <c r="G69" s="8"/>
    </row>
    <row r="70" spans="1:7" x14ac:dyDescent="0.25">
      <c r="A70" s="49" t="s">
        <v>91</v>
      </c>
      <c r="B70" s="50" t="s">
        <v>84</v>
      </c>
      <c r="C70" s="6" t="s">
        <v>6</v>
      </c>
      <c r="D70" s="11">
        <v>498.36</v>
      </c>
      <c r="E70" s="40">
        <v>340</v>
      </c>
      <c r="F70" s="73">
        <f t="shared" si="1"/>
        <v>-31.77622602135003</v>
      </c>
      <c r="G70" s="8"/>
    </row>
    <row r="71" spans="1:7" x14ac:dyDescent="0.25">
      <c r="A71" s="49" t="s">
        <v>93</v>
      </c>
      <c r="B71" s="50" t="s">
        <v>85</v>
      </c>
      <c r="C71" s="6" t="s">
        <v>6</v>
      </c>
      <c r="D71" s="11">
        <v>6669.34</v>
      </c>
      <c r="E71" s="40">
        <v>5557.7809999999999</v>
      </c>
      <c r="F71" s="73">
        <f t="shared" si="1"/>
        <v>-16.666701652637293</v>
      </c>
      <c r="G71" s="74"/>
    </row>
    <row r="72" spans="1:7" x14ac:dyDescent="0.25">
      <c r="A72" s="49" t="s">
        <v>95</v>
      </c>
      <c r="B72" s="50" t="s">
        <v>86</v>
      </c>
      <c r="C72" s="6" t="s">
        <v>6</v>
      </c>
      <c r="D72" s="11">
        <v>144.30000000000001</v>
      </c>
      <c r="E72" s="40">
        <v>120.25</v>
      </c>
      <c r="F72" s="73">
        <f t="shared" si="1"/>
        <v>-16.666666666666675</v>
      </c>
      <c r="G72" s="8"/>
    </row>
    <row r="73" spans="1:7" ht="29.25" customHeight="1" x14ac:dyDescent="0.25">
      <c r="A73" s="49" t="s">
        <v>97</v>
      </c>
      <c r="B73" s="50" t="s">
        <v>87</v>
      </c>
      <c r="C73" s="6" t="s">
        <v>6</v>
      </c>
      <c r="D73" s="11">
        <v>1526.66</v>
      </c>
      <c r="E73" s="40">
        <v>1272.2170000000001</v>
      </c>
      <c r="F73" s="73">
        <f t="shared" si="1"/>
        <v>-16.666644832510183</v>
      </c>
      <c r="G73" s="74"/>
    </row>
    <row r="74" spans="1:7" x14ac:dyDescent="0.25">
      <c r="A74" s="49" t="s">
        <v>99</v>
      </c>
      <c r="B74" s="50" t="s">
        <v>88</v>
      </c>
      <c r="C74" s="6" t="s">
        <v>6</v>
      </c>
      <c r="D74" s="11">
        <v>34650.589999999997</v>
      </c>
      <c r="E74" s="40">
        <v>28875.481</v>
      </c>
      <c r="F74" s="73">
        <f t="shared" si="1"/>
        <v>-16.666697450173277</v>
      </c>
      <c r="G74" s="74"/>
    </row>
    <row r="75" spans="1:7" x14ac:dyDescent="0.25">
      <c r="A75" s="49" t="s">
        <v>101</v>
      </c>
      <c r="B75" s="50" t="s">
        <v>90</v>
      </c>
      <c r="C75" s="6" t="s">
        <v>6</v>
      </c>
      <c r="D75" s="11">
        <v>25774.5</v>
      </c>
      <c r="E75" s="39">
        <f t="shared" ref="E75" si="4">E76+E77+E78+E79+E80</f>
        <v>18946.772440000001</v>
      </c>
      <c r="F75" s="73">
        <f t="shared" si="1"/>
        <v>-26.490242526528156</v>
      </c>
      <c r="G75" s="8"/>
    </row>
    <row r="76" spans="1:7" x14ac:dyDescent="0.25">
      <c r="A76" s="49" t="s">
        <v>168</v>
      </c>
      <c r="B76" s="50" t="s">
        <v>92</v>
      </c>
      <c r="C76" s="6" t="s">
        <v>6</v>
      </c>
      <c r="D76" s="11">
        <v>93.54</v>
      </c>
      <c r="E76" s="40">
        <v>70.2</v>
      </c>
      <c r="F76" s="73">
        <f t="shared" si="1"/>
        <v>-24.951892238614498</v>
      </c>
      <c r="G76" s="8"/>
    </row>
    <row r="77" spans="1:7" x14ac:dyDescent="0.25">
      <c r="A77" s="49" t="s">
        <v>169</v>
      </c>
      <c r="B77" s="50" t="s">
        <v>94</v>
      </c>
      <c r="C77" s="6" t="s">
        <v>6</v>
      </c>
      <c r="D77" s="11">
        <v>5594.88</v>
      </c>
      <c r="E77" s="40">
        <v>4719.45</v>
      </c>
      <c r="F77" s="73">
        <f t="shared" si="1"/>
        <v>-15.646984385724094</v>
      </c>
      <c r="G77" s="8"/>
    </row>
    <row r="78" spans="1:7" x14ac:dyDescent="0.25">
      <c r="A78" s="49" t="s">
        <v>170</v>
      </c>
      <c r="B78" s="50" t="s">
        <v>96</v>
      </c>
      <c r="C78" s="6" t="s">
        <v>6</v>
      </c>
      <c r="D78" s="11">
        <v>2636.21</v>
      </c>
      <c r="E78" s="40">
        <v>2224.88</v>
      </c>
      <c r="F78" s="73">
        <f t="shared" si="1"/>
        <v>-15.603081696829916</v>
      </c>
      <c r="G78" s="8"/>
    </row>
    <row r="79" spans="1:7" x14ac:dyDescent="0.25">
      <c r="A79" s="49" t="s">
        <v>171</v>
      </c>
      <c r="B79" s="50" t="s">
        <v>98</v>
      </c>
      <c r="C79" s="6" t="s">
        <v>6</v>
      </c>
      <c r="D79" s="11">
        <v>457.71</v>
      </c>
      <c r="E79" s="40">
        <v>436.1</v>
      </c>
      <c r="F79" s="73">
        <f t="shared" si="1"/>
        <v>-4.7213300998448702</v>
      </c>
      <c r="G79" s="8"/>
    </row>
    <row r="80" spans="1:7" x14ac:dyDescent="0.25">
      <c r="A80" s="49" t="s">
        <v>172</v>
      </c>
      <c r="B80" s="50" t="s">
        <v>100</v>
      </c>
      <c r="C80" s="6" t="s">
        <v>6</v>
      </c>
      <c r="D80" s="11">
        <v>16992.16</v>
      </c>
      <c r="E80" s="40">
        <f>7164*1604.71/1000</f>
        <v>11496.14244</v>
      </c>
      <c r="F80" s="73">
        <f t="shared" si="1"/>
        <v>-32.344431549608757</v>
      </c>
      <c r="G80" s="8"/>
    </row>
    <row r="81" spans="1:7" x14ac:dyDescent="0.25">
      <c r="A81" s="49" t="s">
        <v>103</v>
      </c>
      <c r="B81" s="50" t="s">
        <v>102</v>
      </c>
      <c r="C81" s="6" t="s">
        <v>6</v>
      </c>
      <c r="D81" s="11">
        <v>51.7</v>
      </c>
      <c r="E81" s="40">
        <v>51.7</v>
      </c>
      <c r="F81" s="73">
        <f t="shared" si="1"/>
        <v>0</v>
      </c>
      <c r="G81" s="13"/>
    </row>
    <row r="82" spans="1:7" x14ac:dyDescent="0.25">
      <c r="A82" s="49" t="s">
        <v>105</v>
      </c>
      <c r="B82" s="50" t="s">
        <v>104</v>
      </c>
      <c r="C82" s="6" t="s">
        <v>6</v>
      </c>
      <c r="D82" s="11"/>
      <c r="E82" s="40"/>
      <c r="F82" s="73"/>
      <c r="G82" s="8"/>
    </row>
    <row r="83" spans="1:7" x14ac:dyDescent="0.25">
      <c r="A83" s="49" t="s">
        <v>107</v>
      </c>
      <c r="B83" s="50" t="s">
        <v>106</v>
      </c>
      <c r="C83" s="6" t="s">
        <v>6</v>
      </c>
      <c r="D83" s="11">
        <v>8686.58</v>
      </c>
      <c r="E83" s="40">
        <v>7787.38</v>
      </c>
      <c r="F83" s="73">
        <f t="shared" si="1"/>
        <v>-10.351599824096477</v>
      </c>
      <c r="G83" s="12"/>
    </row>
    <row r="84" spans="1:7" x14ac:dyDescent="0.25">
      <c r="A84" s="49" t="s">
        <v>109</v>
      </c>
      <c r="B84" s="50" t="s">
        <v>108</v>
      </c>
      <c r="C84" s="6" t="s">
        <v>6</v>
      </c>
      <c r="D84" s="11"/>
      <c r="E84" s="40"/>
      <c r="F84" s="73"/>
      <c r="G84" s="8"/>
    </row>
    <row r="85" spans="1:7" x14ac:dyDescent="0.25">
      <c r="A85" s="49" t="s">
        <v>173</v>
      </c>
      <c r="B85" s="50" t="s">
        <v>110</v>
      </c>
      <c r="C85" s="6" t="s">
        <v>6</v>
      </c>
      <c r="D85" s="11">
        <v>27279.41</v>
      </c>
      <c r="E85" s="39">
        <f t="shared" ref="E85" si="5">E87+E88+E89+E90+E91+E92+E93+E94</f>
        <v>26786.909999999996</v>
      </c>
      <c r="F85" s="73">
        <f t="shared" si="1"/>
        <v>-1.8053909523703175</v>
      </c>
      <c r="G85" s="8"/>
    </row>
    <row r="86" spans="1:7" x14ac:dyDescent="0.25">
      <c r="A86" s="49"/>
      <c r="B86" s="50" t="s">
        <v>7</v>
      </c>
      <c r="C86" s="6"/>
      <c r="D86" s="11"/>
      <c r="E86" s="40"/>
      <c r="F86" s="73"/>
      <c r="G86" s="8"/>
    </row>
    <row r="87" spans="1:7" x14ac:dyDescent="0.25">
      <c r="A87" s="49" t="s">
        <v>174</v>
      </c>
      <c r="B87" s="50" t="s">
        <v>111</v>
      </c>
      <c r="C87" s="6" t="s">
        <v>6</v>
      </c>
      <c r="D87" s="11">
        <v>1651.23</v>
      </c>
      <c r="E87" s="11">
        <v>1651.23</v>
      </c>
      <c r="F87" s="73">
        <f t="shared" si="1"/>
        <v>0</v>
      </c>
      <c r="G87" s="8"/>
    </row>
    <row r="88" spans="1:7" x14ac:dyDescent="0.25">
      <c r="A88" s="49" t="s">
        <v>175</v>
      </c>
      <c r="B88" s="50" t="s">
        <v>112</v>
      </c>
      <c r="C88" s="6" t="s">
        <v>6</v>
      </c>
      <c r="D88" s="11">
        <v>2732</v>
      </c>
      <c r="E88" s="40">
        <v>2278</v>
      </c>
      <c r="F88" s="73">
        <f t="shared" si="1"/>
        <v>-16.617862371888727</v>
      </c>
      <c r="G88" s="15"/>
    </row>
    <row r="89" spans="1:7" x14ac:dyDescent="0.25">
      <c r="A89" s="49" t="s">
        <v>176</v>
      </c>
      <c r="B89" s="50" t="s">
        <v>113</v>
      </c>
      <c r="C89" s="6" t="s">
        <v>6</v>
      </c>
      <c r="D89" s="11">
        <v>712.09</v>
      </c>
      <c r="E89" s="11">
        <v>712.09</v>
      </c>
      <c r="F89" s="73">
        <f t="shared" ref="F89:F107" si="6">(E89-D89)/D89*100</f>
        <v>0</v>
      </c>
      <c r="G89" s="13"/>
    </row>
    <row r="90" spans="1:7" x14ac:dyDescent="0.25">
      <c r="A90" s="49" t="s">
        <v>177</v>
      </c>
      <c r="B90" s="50" t="s">
        <v>114</v>
      </c>
      <c r="C90" s="6" t="s">
        <v>6</v>
      </c>
      <c r="D90" s="11">
        <v>534.89</v>
      </c>
      <c r="E90" s="40">
        <v>496.4</v>
      </c>
      <c r="F90" s="73">
        <f t="shared" si="6"/>
        <v>-7.1958720484585639</v>
      </c>
      <c r="G90" s="15"/>
    </row>
    <row r="91" spans="1:7" x14ac:dyDescent="0.25">
      <c r="A91" s="49" t="s">
        <v>178</v>
      </c>
      <c r="B91" s="50" t="s">
        <v>115</v>
      </c>
      <c r="C91" s="6" t="s">
        <v>6</v>
      </c>
      <c r="D91" s="11">
        <v>2840.4</v>
      </c>
      <c r="E91" s="11">
        <v>2840.4</v>
      </c>
      <c r="F91" s="73">
        <f t="shared" si="6"/>
        <v>0</v>
      </c>
      <c r="G91" s="8"/>
    </row>
    <row r="92" spans="1:7" x14ac:dyDescent="0.25">
      <c r="A92" s="49" t="s">
        <v>179</v>
      </c>
      <c r="B92" s="50" t="s">
        <v>116</v>
      </c>
      <c r="C92" s="6" t="s">
        <v>6</v>
      </c>
      <c r="D92" s="11">
        <v>103.39</v>
      </c>
      <c r="E92" s="11">
        <v>103.39</v>
      </c>
      <c r="F92" s="73">
        <f t="shared" si="6"/>
        <v>0</v>
      </c>
      <c r="G92" s="13"/>
    </row>
    <row r="93" spans="1:7" ht="34.5" customHeight="1" x14ac:dyDescent="0.25">
      <c r="A93" s="49" t="s">
        <v>180</v>
      </c>
      <c r="B93" s="50" t="s">
        <v>117</v>
      </c>
      <c r="C93" s="6" t="s">
        <v>6</v>
      </c>
      <c r="D93" s="11">
        <v>2317.8000000000002</v>
      </c>
      <c r="E93" s="11">
        <v>2317.8000000000002</v>
      </c>
      <c r="F93" s="73">
        <f t="shared" si="6"/>
        <v>0</v>
      </c>
      <c r="G93" s="20"/>
    </row>
    <row r="94" spans="1:7" x14ac:dyDescent="0.25">
      <c r="A94" s="49" t="s">
        <v>181</v>
      </c>
      <c r="B94" s="50" t="s">
        <v>118</v>
      </c>
      <c r="C94" s="6" t="s">
        <v>6</v>
      </c>
      <c r="D94" s="11">
        <v>16387.599999999999</v>
      </c>
      <c r="E94" s="11">
        <v>16387.599999999999</v>
      </c>
      <c r="F94" s="73">
        <f t="shared" si="6"/>
        <v>0</v>
      </c>
      <c r="G94" s="75"/>
    </row>
    <row r="95" spans="1:7" x14ac:dyDescent="0.25">
      <c r="A95" s="49" t="s">
        <v>119</v>
      </c>
      <c r="B95" s="50" t="s">
        <v>120</v>
      </c>
      <c r="C95" s="6" t="s">
        <v>6</v>
      </c>
      <c r="D95" s="11"/>
      <c r="E95" s="38"/>
      <c r="F95" s="73"/>
      <c r="G95" s="8"/>
    </row>
    <row r="96" spans="1:7" ht="20.25" customHeight="1" x14ac:dyDescent="0.25">
      <c r="A96" s="47" t="s">
        <v>121</v>
      </c>
      <c r="B96" s="48" t="s">
        <v>122</v>
      </c>
      <c r="C96" s="9" t="s">
        <v>6</v>
      </c>
      <c r="D96" s="10">
        <f>D22+D58</f>
        <v>4896716.2539999997</v>
      </c>
      <c r="E96" s="37">
        <f>E22+E58</f>
        <v>3787216.0617756671</v>
      </c>
      <c r="F96" s="73">
        <f t="shared" si="6"/>
        <v>-22.6580454057964</v>
      </c>
      <c r="G96" s="8"/>
    </row>
    <row r="97" spans="1:7" x14ac:dyDescent="0.25">
      <c r="A97" s="49" t="s">
        <v>123</v>
      </c>
      <c r="B97" s="18" t="s">
        <v>124</v>
      </c>
      <c r="C97" s="6" t="s">
        <v>6</v>
      </c>
      <c r="D97" s="11"/>
      <c r="E97" s="44"/>
      <c r="F97" s="73"/>
      <c r="G97" s="8"/>
    </row>
    <row r="98" spans="1:7" ht="30" x14ac:dyDescent="0.25">
      <c r="A98" s="49" t="s">
        <v>125</v>
      </c>
      <c r="B98" s="50" t="s">
        <v>126</v>
      </c>
      <c r="C98" s="6" t="s">
        <v>6</v>
      </c>
      <c r="D98" s="11"/>
      <c r="E98" s="44"/>
      <c r="F98" s="73"/>
      <c r="G98" s="8"/>
    </row>
    <row r="99" spans="1:7" ht="29.25" customHeight="1" x14ac:dyDescent="0.25">
      <c r="A99" s="76" t="s">
        <v>127</v>
      </c>
      <c r="B99" s="48" t="s">
        <v>128</v>
      </c>
      <c r="C99" s="9" t="s">
        <v>6</v>
      </c>
      <c r="D99" s="10">
        <f t="shared" ref="D99:E99" si="7">D96+D97</f>
        <v>4896716.2539999997</v>
      </c>
      <c r="E99" s="37">
        <f t="shared" si="7"/>
        <v>3787216.0617756671</v>
      </c>
      <c r="F99" s="73">
        <f t="shared" si="6"/>
        <v>-22.6580454057964</v>
      </c>
      <c r="G99" s="8"/>
    </row>
    <row r="100" spans="1:7" ht="28.5" customHeight="1" x14ac:dyDescent="0.25">
      <c r="A100" s="49" t="s">
        <v>129</v>
      </c>
      <c r="B100" s="21" t="s">
        <v>130</v>
      </c>
      <c r="C100" s="6" t="s">
        <v>131</v>
      </c>
      <c r="D100" s="10">
        <v>2267.02</v>
      </c>
      <c r="E100" s="41">
        <v>1599.085</v>
      </c>
      <c r="F100" s="73">
        <f t="shared" si="6"/>
        <v>-29.463127806547799</v>
      </c>
      <c r="G100" s="8"/>
    </row>
    <row r="101" spans="1:7" hidden="1" x14ac:dyDescent="0.25">
      <c r="A101" s="65" t="s">
        <v>132</v>
      </c>
      <c r="B101" s="66" t="s">
        <v>133</v>
      </c>
      <c r="C101" s="6" t="s">
        <v>134</v>
      </c>
      <c r="D101" s="11">
        <v>25.7</v>
      </c>
      <c r="E101" s="38"/>
      <c r="F101" s="73">
        <f t="shared" si="6"/>
        <v>-100</v>
      </c>
      <c r="G101" s="8"/>
    </row>
    <row r="102" spans="1:7" hidden="1" x14ac:dyDescent="0.25">
      <c r="A102" s="65"/>
      <c r="B102" s="66"/>
      <c r="C102" s="6" t="s">
        <v>131</v>
      </c>
      <c r="D102" s="11">
        <f>D56</f>
        <v>759.71</v>
      </c>
      <c r="E102" s="38"/>
      <c r="F102" s="73">
        <f t="shared" si="6"/>
        <v>-100</v>
      </c>
      <c r="G102" s="8"/>
    </row>
    <row r="103" spans="1:7" s="17" customFormat="1" x14ac:dyDescent="0.25">
      <c r="A103" s="22" t="s">
        <v>135</v>
      </c>
      <c r="B103" s="48" t="s">
        <v>136</v>
      </c>
      <c r="C103" s="23" t="s">
        <v>137</v>
      </c>
      <c r="D103" s="10">
        <f t="shared" ref="D103" si="8">D99/D100</f>
        <v>2159.9792917574614</v>
      </c>
      <c r="E103" s="37">
        <f>E99/E100</f>
        <v>2368.364447027936</v>
      </c>
      <c r="F103" s="73">
        <f t="shared" si="6"/>
        <v>9.6475533846865051</v>
      </c>
      <c r="G103" s="16"/>
    </row>
    <row r="104" spans="1:7" x14ac:dyDescent="0.25">
      <c r="A104" s="49" t="s">
        <v>138</v>
      </c>
      <c r="B104" s="18" t="s">
        <v>139</v>
      </c>
      <c r="C104" s="6" t="s">
        <v>6</v>
      </c>
      <c r="D104" s="24"/>
      <c r="E104" s="38"/>
      <c r="F104" s="73"/>
      <c r="G104" s="8"/>
    </row>
    <row r="105" spans="1:7" ht="30" x14ac:dyDescent="0.25">
      <c r="A105" s="49" t="s">
        <v>140</v>
      </c>
      <c r="B105" s="25" t="s">
        <v>141</v>
      </c>
      <c r="C105" s="6" t="s">
        <v>6</v>
      </c>
      <c r="D105" s="24"/>
      <c r="E105" s="43"/>
      <c r="F105" s="73"/>
      <c r="G105" s="8"/>
    </row>
    <row r="106" spans="1:7" ht="30" x14ac:dyDescent="0.25">
      <c r="A106" s="49" t="s">
        <v>142</v>
      </c>
      <c r="B106" s="25" t="s">
        <v>143</v>
      </c>
      <c r="C106" s="6" t="s">
        <v>6</v>
      </c>
      <c r="D106" s="10">
        <f t="shared" ref="D106" si="9">D99-D104-D105</f>
        <v>4896716.2539999997</v>
      </c>
      <c r="E106" s="37">
        <f>E99-E104-E105</f>
        <v>3787216.0617756671</v>
      </c>
      <c r="F106" s="73">
        <f t="shared" si="6"/>
        <v>-22.6580454057964</v>
      </c>
      <c r="G106" s="8"/>
    </row>
    <row r="107" spans="1:7" x14ac:dyDescent="0.25">
      <c r="A107" s="47" t="s">
        <v>144</v>
      </c>
      <c r="B107" s="77" t="s">
        <v>145</v>
      </c>
      <c r="C107" s="23" t="s">
        <v>137</v>
      </c>
      <c r="D107" s="78">
        <f t="shared" ref="D107" si="10">D106/D100</f>
        <v>2159.9792917574614</v>
      </c>
      <c r="E107" s="37">
        <f>E106/E100</f>
        <v>2368.364447027936</v>
      </c>
      <c r="F107" s="73">
        <f t="shared" si="6"/>
        <v>9.6475533846865051</v>
      </c>
      <c r="G107" s="8"/>
    </row>
    <row r="108" spans="1:7" x14ac:dyDescent="0.25">
      <c r="E108" s="45"/>
      <c r="F108" s="79"/>
      <c r="G108" s="26"/>
    </row>
    <row r="109" spans="1:7" ht="31.5" customHeight="1" x14ac:dyDescent="0.25">
      <c r="B109" s="33" t="s">
        <v>155</v>
      </c>
      <c r="C109" s="26" t="s">
        <v>152</v>
      </c>
      <c r="D109" s="26"/>
    </row>
    <row r="110" spans="1:7" ht="31.5" customHeight="1" x14ac:dyDescent="0.25">
      <c r="B110" s="33" t="s">
        <v>156</v>
      </c>
      <c r="C110" s="26" t="s">
        <v>157</v>
      </c>
      <c r="D110" s="26"/>
    </row>
    <row r="111" spans="1:7" ht="31.5" customHeight="1" x14ac:dyDescent="0.25">
      <c r="B111" s="33" t="s">
        <v>158</v>
      </c>
      <c r="C111" s="26" t="s">
        <v>159</v>
      </c>
      <c r="D111" s="27"/>
    </row>
    <row r="112" spans="1:7" ht="31.5" customHeight="1" x14ac:dyDescent="0.25">
      <c r="B112" s="33" t="s">
        <v>160</v>
      </c>
      <c r="C112" s="80" t="s">
        <v>161</v>
      </c>
      <c r="D112" s="27"/>
    </row>
    <row r="113" spans="2:4" ht="31.5" customHeight="1" x14ac:dyDescent="0.25">
      <c r="B113" s="33" t="s">
        <v>162</v>
      </c>
      <c r="C113" s="26" t="s">
        <v>188</v>
      </c>
      <c r="D113" s="26"/>
    </row>
    <row r="114" spans="2:4" ht="31.5" customHeight="1" x14ac:dyDescent="0.25">
      <c r="B114" s="33" t="s">
        <v>163</v>
      </c>
      <c r="C114" s="26" t="s">
        <v>186</v>
      </c>
      <c r="D114" s="26"/>
    </row>
    <row r="115" spans="2:4" ht="31.5" customHeight="1" x14ac:dyDescent="0.25">
      <c r="B115" s="33" t="s">
        <v>164</v>
      </c>
      <c r="C115" s="26" t="s">
        <v>187</v>
      </c>
      <c r="D115" s="28"/>
    </row>
    <row r="116" spans="2:4" ht="31.5" customHeight="1" x14ac:dyDescent="0.25">
      <c r="B116" s="26"/>
      <c r="C116" s="26"/>
      <c r="D116" s="28"/>
    </row>
    <row r="118" spans="2:4" x14ac:dyDescent="0.25">
      <c r="D118" s="29"/>
    </row>
    <row r="119" spans="2:4" x14ac:dyDescent="0.25">
      <c r="D119" s="29"/>
    </row>
  </sheetData>
  <mergeCells count="15">
    <mergeCell ref="G39:G40"/>
    <mergeCell ref="A56:A57"/>
    <mergeCell ref="B56:B57"/>
    <mergeCell ref="A101:A102"/>
    <mergeCell ref="B101:B102"/>
    <mergeCell ref="E19:E20"/>
    <mergeCell ref="A15:G15"/>
    <mergeCell ref="A16:G16"/>
    <mergeCell ref="A17:G17"/>
    <mergeCell ref="A19:A20"/>
    <mergeCell ref="B19:B20"/>
    <mergeCell ref="C19:C20"/>
    <mergeCell ref="D19:D20"/>
    <mergeCell ref="F19:F20"/>
    <mergeCell ref="G19:G20"/>
  </mergeCells>
  <hyperlinks>
    <hyperlink ref="C112" r:id="rId1"/>
  </hyperlinks>
  <pageMargins left="0.39370078740157483" right="0.19685039370078741" top="0.19685039370078741" bottom="7.874015748031496E-2" header="0.31496062992125984" footer="0.19685039370078741"/>
  <pageSetup paperSize="9" scale="83" fitToHeight="2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тариф сметы</vt:lpstr>
      <vt:lpstr>'исполнение тариф сметы'!Заголовки_для_печати</vt:lpstr>
      <vt:lpstr>'исполнение тариф сметы'!Область_печати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Татьяна Голубченко</cp:lastModifiedBy>
  <cp:lastPrinted>2018-11-27T10:11:58Z</cp:lastPrinted>
  <dcterms:created xsi:type="dcterms:W3CDTF">2017-06-07T08:20:14Z</dcterms:created>
  <dcterms:modified xsi:type="dcterms:W3CDTF">2018-11-27T10:17:21Z</dcterms:modified>
</cp:coreProperties>
</file>