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23040" windowHeight="838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Лист1!$A$15:$I$97</definedName>
    <definedName name="_xlnm.Print_Area" localSheetId="0">Лист1!$A$1:$G$105</definedName>
  </definedNames>
  <calcPr calcId="145621"/>
</workbook>
</file>

<file path=xl/calcChain.xml><?xml version="1.0" encoding="utf-8"?>
<calcChain xmlns="http://schemas.openxmlformats.org/spreadsheetml/2006/main">
  <c r="F62" i="1" l="1"/>
  <c r="F21" i="1"/>
  <c r="F22" i="1"/>
  <c r="F23" i="1"/>
  <c r="F24" i="1"/>
  <c r="F25" i="1"/>
  <c r="F26" i="1"/>
  <c r="F27" i="1"/>
  <c r="F30" i="1"/>
  <c r="F31" i="1"/>
  <c r="F32" i="1"/>
  <c r="F33" i="1"/>
  <c r="F34" i="1"/>
  <c r="F35" i="1"/>
  <c r="F38" i="1"/>
  <c r="F40" i="1"/>
  <c r="F41" i="1"/>
  <c r="F42" i="1"/>
  <c r="F43" i="1"/>
  <c r="F44" i="1"/>
  <c r="F45" i="1"/>
  <c r="F46" i="1"/>
  <c r="F47" i="1"/>
  <c r="F48" i="1"/>
  <c r="F50" i="1"/>
  <c r="F51" i="1"/>
  <c r="F55" i="1"/>
  <c r="F56" i="1"/>
  <c r="F57" i="1"/>
  <c r="F58" i="1"/>
  <c r="F59" i="1"/>
  <c r="F60" i="1"/>
  <c r="F61" i="1"/>
  <c r="F64" i="1"/>
  <c r="F65" i="1"/>
  <c r="F66" i="1"/>
  <c r="F67" i="1"/>
  <c r="F68" i="1"/>
  <c r="F70" i="1"/>
  <c r="F71" i="1"/>
  <c r="F72" i="1"/>
  <c r="F73" i="1"/>
  <c r="F74" i="1"/>
  <c r="F75" i="1"/>
  <c r="F78" i="1"/>
  <c r="F81" i="1"/>
  <c r="F83" i="1"/>
  <c r="F84" i="1"/>
  <c r="F85" i="1"/>
  <c r="F86" i="1"/>
  <c r="F87" i="1"/>
  <c r="F88" i="1"/>
  <c r="F94" i="1"/>
  <c r="F95" i="1"/>
  <c r="E63" i="1" l="1"/>
  <c r="D39" i="1"/>
  <c r="E36" i="1"/>
  <c r="F36" i="1" s="1"/>
  <c r="D28" i="1"/>
  <c r="E69" i="1"/>
  <c r="E82" i="1"/>
  <c r="F82" i="1" s="1"/>
  <c r="D79" i="1"/>
  <c r="F77" i="1"/>
  <c r="D69" i="1"/>
  <c r="D63" i="1"/>
  <c r="E49" i="1"/>
  <c r="F49" i="1" s="1"/>
  <c r="D53" i="1" l="1"/>
  <c r="D52" i="1" s="1"/>
  <c r="F69" i="1"/>
  <c r="E79" i="1"/>
  <c r="F79" i="1" s="1"/>
  <c r="E39" i="1"/>
  <c r="F39" i="1" s="1"/>
  <c r="F63" i="1"/>
  <c r="E53" i="1" l="1"/>
  <c r="E52" i="1" l="1"/>
  <c r="F52" i="1" s="1"/>
  <c r="F53" i="1"/>
  <c r="D20" i="1" l="1"/>
  <c r="D18" i="1" s="1"/>
  <c r="D16" i="1" s="1"/>
  <c r="D90" i="1" s="1"/>
  <c r="D93" i="1" s="1"/>
  <c r="D97" i="1" s="1"/>
  <c r="E20" i="1"/>
  <c r="F20" i="1" l="1"/>
  <c r="E96" i="1" l="1"/>
  <c r="F96" i="1" s="1"/>
  <c r="E28" i="1"/>
  <c r="F28" i="1" s="1"/>
  <c r="E18" i="1"/>
  <c r="F18" i="1" s="1"/>
  <c r="E16" i="1" l="1"/>
  <c r="E90" i="1" s="1"/>
  <c r="F90" i="1" s="1"/>
  <c r="E93" i="1" l="1"/>
  <c r="F93" i="1" s="1"/>
  <c r="F16" i="1"/>
  <c r="E97" i="1" l="1"/>
  <c r="F97" i="1" s="1"/>
</calcChain>
</file>

<file path=xl/sharedStrings.xml><?xml version="1.0" encoding="utf-8"?>
<sst xmlns="http://schemas.openxmlformats.org/spreadsheetml/2006/main" count="290" uniqueCount="186">
  <si>
    <t>Приложение 1</t>
  </si>
  <si>
    <r>
      <t xml:space="preserve">к </t>
    </r>
    <r>
      <rPr>
        <u/>
        <sz val="12"/>
        <rFont val="Times New Roman"/>
        <family val="1"/>
        <charset val="204"/>
      </rPr>
      <t>Правилам</t>
    </r>
    <r>
      <rPr>
        <sz val="12"/>
        <rFont val="Times New Roman"/>
        <family val="1"/>
        <charset val="204"/>
      </rPr>
      <t xml:space="preserve"> утверждения</t>
    </r>
  </si>
  <si>
    <t>предельного уровня тарифов</t>
  </si>
  <si>
    <t>(цен, ставок сборов) и тарифных</t>
  </si>
  <si>
    <t>смет на регулируемые услуги</t>
  </si>
  <si>
    <t>(товары, работы) субъектов</t>
  </si>
  <si>
    <t>естественных монополий</t>
  </si>
  <si>
    <t>Сведения о ходе исполнении тарифной сметы на услуги по передаче и распределению тепловой энергии</t>
  </si>
  <si>
    <t>ТОО "Теплотранзит Караганда"</t>
  </si>
  <si>
    <t>№ п/п</t>
  </si>
  <si>
    <t xml:space="preserve">Наименование показателей   </t>
  </si>
  <si>
    <t xml:space="preserve">Ед. изм </t>
  </si>
  <si>
    <t>Отклонение в %</t>
  </si>
  <si>
    <t>Причины отклонения</t>
  </si>
  <si>
    <t>1</t>
  </si>
  <si>
    <t>I</t>
  </si>
  <si>
    <t xml:space="preserve">Затраты на производство товаров и предоставление услуг, всего </t>
  </si>
  <si>
    <t>тыс.тенге</t>
  </si>
  <si>
    <t>в том числе:</t>
  </si>
  <si>
    <t>Материальные затраты, всего</t>
  </si>
  <si>
    <t>1.1</t>
  </si>
  <si>
    <t>сырье и материалы, в т.ч.:</t>
  </si>
  <si>
    <t>1.1.1</t>
  </si>
  <si>
    <t>материалы на эксплуатацию</t>
  </si>
  <si>
    <t>1.1.2</t>
  </si>
  <si>
    <t>химические реагенты</t>
  </si>
  <si>
    <t>1.1.3</t>
  </si>
  <si>
    <t>автошины и аккумуляторы, запчасти</t>
  </si>
  <si>
    <t>1.1.4</t>
  </si>
  <si>
    <t>аварийный запас материалов</t>
  </si>
  <si>
    <t>1.2</t>
  </si>
  <si>
    <t>покупная вода</t>
  </si>
  <si>
    <t>1.3</t>
  </si>
  <si>
    <t>ГСМ</t>
  </si>
  <si>
    <t>1.4</t>
  </si>
  <si>
    <t>электроэнергия</t>
  </si>
  <si>
    <t>2</t>
  </si>
  <si>
    <t>Затраты на оплату труда, всего</t>
  </si>
  <si>
    <t>2.1</t>
  </si>
  <si>
    <t>заработная плата ПП</t>
  </si>
  <si>
    <t>2.2</t>
  </si>
  <si>
    <t>социальный налог ПП</t>
  </si>
  <si>
    <t>2.3.</t>
  </si>
  <si>
    <t>социальное страхование ПП</t>
  </si>
  <si>
    <t>обязательные профессиональные пенсионные взносы</t>
  </si>
  <si>
    <t>2.4.</t>
  </si>
  <si>
    <t>отчисления ОСМС</t>
  </si>
  <si>
    <t>3</t>
  </si>
  <si>
    <t>Амортизация</t>
  </si>
  <si>
    <t>4</t>
  </si>
  <si>
    <t xml:space="preserve">Ремонт, всего </t>
  </si>
  <si>
    <t>4.1</t>
  </si>
  <si>
    <t xml:space="preserve">текущийй ремонт, не приводящий к росту стоимости основных фондов </t>
  </si>
  <si>
    <t>5</t>
  </si>
  <si>
    <t>Прочие затраты, всего</t>
  </si>
  <si>
    <t>5.1</t>
  </si>
  <si>
    <t>услуги автотранспорта</t>
  </si>
  <si>
    <t>5.2</t>
  </si>
  <si>
    <t>обслуживание систем пожарной сигнализации</t>
  </si>
  <si>
    <t>5.3</t>
  </si>
  <si>
    <t>техосмотр</t>
  </si>
  <si>
    <t>5.4</t>
  </si>
  <si>
    <t>услуги гидрометра</t>
  </si>
  <si>
    <t>5.5</t>
  </si>
  <si>
    <t>охрана труда и техника безопасности</t>
  </si>
  <si>
    <t>5.6</t>
  </si>
  <si>
    <t>подготовка кадров</t>
  </si>
  <si>
    <t>5.7</t>
  </si>
  <si>
    <t>обслуживание контрольно-измерит. техники</t>
  </si>
  <si>
    <t>5.8</t>
  </si>
  <si>
    <t>проведение технич. испытаний</t>
  </si>
  <si>
    <t>5.9</t>
  </si>
  <si>
    <t>услуги пассажирского транспорта</t>
  </si>
  <si>
    <t>5.10</t>
  </si>
  <si>
    <t>охранные услуги</t>
  </si>
  <si>
    <t>6.</t>
  </si>
  <si>
    <t>Покупка тепловой энергии на возмещение затрат по техническим нормативным потерям</t>
  </si>
  <si>
    <t>тыс.Гкал</t>
  </si>
  <si>
    <t>7</t>
  </si>
  <si>
    <t>II</t>
  </si>
  <si>
    <t xml:space="preserve">Расходы периода, всего </t>
  </si>
  <si>
    <t>Общие административные расходы, всего</t>
  </si>
  <si>
    <t>7.1</t>
  </si>
  <si>
    <t>заработная плата административного персонала</t>
  </si>
  <si>
    <t>7.2</t>
  </si>
  <si>
    <t>социальный налог</t>
  </si>
  <si>
    <t>7.3</t>
  </si>
  <si>
    <t>социальное страхование</t>
  </si>
  <si>
    <t>7.4</t>
  </si>
  <si>
    <t>7.5</t>
  </si>
  <si>
    <t>7.6</t>
  </si>
  <si>
    <t>услуги банка</t>
  </si>
  <si>
    <t>7.7</t>
  </si>
  <si>
    <t>амортизация основных средств</t>
  </si>
  <si>
    <t>7.8</t>
  </si>
  <si>
    <t>амортизация НМА</t>
  </si>
  <si>
    <t>7.9</t>
  </si>
  <si>
    <t>налоговые платежи и сборы</t>
  </si>
  <si>
    <t>7.9.1</t>
  </si>
  <si>
    <t>загрязнение воздуха</t>
  </si>
  <si>
    <t>7.9.2</t>
  </si>
  <si>
    <t>плата за пользование земельными участками</t>
  </si>
  <si>
    <t>7.9.3</t>
  </si>
  <si>
    <t>радиочастотный сбор</t>
  </si>
  <si>
    <t>7.9.4</t>
  </si>
  <si>
    <t>налог на транспорт</t>
  </si>
  <si>
    <t>7.9.5</t>
  </si>
  <si>
    <t>налог на имущество</t>
  </si>
  <si>
    <t>7.10</t>
  </si>
  <si>
    <t>коммунальные услуги</t>
  </si>
  <si>
    <t>7.10.1</t>
  </si>
  <si>
    <t>дезинфекция</t>
  </si>
  <si>
    <t>7.10.2</t>
  </si>
  <si>
    <t>водоснабжение бытовое</t>
  </si>
  <si>
    <t>7.10.3</t>
  </si>
  <si>
    <t>канализация бытовая</t>
  </si>
  <si>
    <t>7.10.4</t>
  </si>
  <si>
    <t>вывоз мусора бытового</t>
  </si>
  <si>
    <t>7.10.5</t>
  </si>
  <si>
    <t>теплоэнергия</t>
  </si>
  <si>
    <t>7.11</t>
  </si>
  <si>
    <t>командировочные расходы</t>
  </si>
  <si>
    <t>7.12</t>
  </si>
  <si>
    <t>аудиторские услуги</t>
  </si>
  <si>
    <t>7.13</t>
  </si>
  <si>
    <t>услуги связи</t>
  </si>
  <si>
    <t>7.14</t>
  </si>
  <si>
    <t>юридические, нотариальные услуги</t>
  </si>
  <si>
    <t>7.15</t>
  </si>
  <si>
    <t>другие расходы</t>
  </si>
  <si>
    <t>7.15.1</t>
  </si>
  <si>
    <t>канцелярские расходы</t>
  </si>
  <si>
    <t>7.15.2</t>
  </si>
  <si>
    <t>аренда общехозяйственного назначения</t>
  </si>
  <si>
    <t>7.15.3</t>
  </si>
  <si>
    <t>информационные и почтовые услуги</t>
  </si>
  <si>
    <t>7.15.4</t>
  </si>
  <si>
    <t>содержание машинописной техники</t>
  </si>
  <si>
    <t>7.15.5</t>
  </si>
  <si>
    <t>расходы по программным обеспечениям</t>
  </si>
  <si>
    <t>7.15.6</t>
  </si>
  <si>
    <t>периодическая печать</t>
  </si>
  <si>
    <t>7.15.7</t>
  </si>
  <si>
    <t>страхование ГПО владельцев автотранспортных средств</t>
  </si>
  <si>
    <t>7.15.8</t>
  </si>
  <si>
    <t>страхование ГПО работодателя</t>
  </si>
  <si>
    <t>8</t>
  </si>
  <si>
    <t>Расходы на выплату вознаграждений</t>
  </si>
  <si>
    <t>III</t>
  </si>
  <si>
    <t>Всего затрат на предоставление услуг</t>
  </si>
  <si>
    <t>IV</t>
  </si>
  <si>
    <t>Доход (РБА*СП)</t>
  </si>
  <si>
    <t>V</t>
  </si>
  <si>
    <t>Регулируемая база задействованных активов (РБА)</t>
  </si>
  <si>
    <t>VI</t>
  </si>
  <si>
    <t>Всего доходов</t>
  </si>
  <si>
    <t>VII</t>
  </si>
  <si>
    <t>Объем оказываемых услуг</t>
  </si>
  <si>
    <t>тыс. Гкал</t>
  </si>
  <si>
    <t>VIII</t>
  </si>
  <si>
    <t xml:space="preserve">Нормативные технические потери </t>
  </si>
  <si>
    <t>%</t>
  </si>
  <si>
    <t>IX</t>
  </si>
  <si>
    <t xml:space="preserve">Тариф (без НДС)                        </t>
  </si>
  <si>
    <t>тенге/Гкал</t>
  </si>
  <si>
    <t xml:space="preserve">Наименование организации:      </t>
  </si>
  <si>
    <t>Адрес:</t>
  </si>
  <si>
    <t>г.Караганда, ул.Пригородная 9/2</t>
  </si>
  <si>
    <t>Телефон:</t>
  </si>
  <si>
    <t>8(7212) 561921</t>
  </si>
  <si>
    <t>Адрес электронной почты:</t>
  </si>
  <si>
    <t>ttk06@mail.ru</t>
  </si>
  <si>
    <t>Фамилия и телефон исполнителя:</t>
  </si>
  <si>
    <t>Руководитель:</t>
  </si>
  <si>
    <t>Дата:</t>
  </si>
  <si>
    <t>Ибрагимов А.С</t>
  </si>
  <si>
    <t>Голубченко Т.П 8(7212) 56 18 13</t>
  </si>
  <si>
    <t>Подлежит к исполнению до конца года</t>
  </si>
  <si>
    <t>Отчетный период 2019 год  (по состоянию на 01.12.2019 года)</t>
  </si>
  <si>
    <t>Предусмотрено в утвержденной тарифной смете (с корректировкой) на 2019 год</t>
  </si>
  <si>
    <t>По результатам тендерных процедур</t>
  </si>
  <si>
    <t>По производственной необходимости</t>
  </si>
  <si>
    <t>Снижение нормативных потерь в результате проведенных мероприятий по реконструкции тепловых сетей г.Караганды.</t>
  </si>
  <si>
    <t>Фактически сложившиеся показатели тарифной сметы (по состоянию на 01.12.2019 года)</t>
  </si>
  <si>
    <t>Снижение утечек воды в результате проведенных мероприятий по реконструкции тепловых сетей г.Караганды.</t>
  </si>
  <si>
    <t>10.12.2019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</si>
</sst>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₽_-;\-* #,##0.00\ _₽_-;_-* &quot;-&quot;??\ _₽_-;_-@_-"/>
    <numFmt numFmtId="164" formatCode="_-* #,##0_р_._-;\-* #,##0_р_._-;_-* &quot;-&quot;_р_.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0.0"/>
    <numFmt numFmtId="168" formatCode="_-* #,##0_р_._-;\-* #,##0_р_._-;_-* &quot;-&quot;??_р_._-;_-@_-"/>
    <numFmt numFmtId="169" formatCode="#,##0.00_р_."/>
    <numFmt numFmtId="170" formatCode="_-* #,##0.0\ _₽_-;\-* #,##0.0\ _₽_-;_-* &quot;-&quot;??\ _₽_-;_-@_-"/>
    <numFmt numFmtId="171" formatCode="_-* #,##0\ _₽_-;\-* #,##0\ _₽_-;_-* &quot;-&quot;??\ _₽_-;_-@_-"/>
  </numFmts>
  <fonts count="43" x14ac:knownFonts="1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7.5"/>
      <color indexed="12"/>
      <name val="Arial Cyr"/>
      <charset val="204"/>
    </font>
    <font>
      <u/>
      <sz val="8"/>
      <color theme="10"/>
      <name val="Times New Roman Cyr"/>
      <family val="1"/>
      <charset val="204"/>
    </font>
    <font>
      <sz val="10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"/>
      <family val="2"/>
      <charset val="204"/>
    </font>
    <font>
      <sz val="10"/>
      <name val="Arial Cyr"/>
      <family val="2"/>
      <charset val="204"/>
    </font>
    <font>
      <sz val="10"/>
      <name val="Times New Roman Cyr"/>
      <charset val="204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Times New Roman"/>
      <family val="1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</borders>
  <cellStyleXfs count="122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10" fillId="0" borderId="0"/>
    <xf numFmtId="0" fontId="11" fillId="1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11" fillId="16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11" fillId="1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11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11" fillId="1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11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11" fillId="21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11" fillId="22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11" fillId="23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11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1" fillId="2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11" fillId="2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12" fillId="25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169" fontId="13" fillId="0" borderId="0"/>
    <xf numFmtId="9" fontId="13" fillId="0" borderId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2" borderId="0" applyNumberFormat="0" applyBorder="0" applyAlignment="0" applyProtection="0"/>
    <xf numFmtId="0" fontId="14" fillId="20" borderId="2" applyNumberFormat="0" applyAlignment="0" applyProtection="0"/>
    <xf numFmtId="0" fontId="15" fillId="33" borderId="3" applyNumberFormat="0" applyAlignment="0" applyProtection="0"/>
    <xf numFmtId="0" fontId="16" fillId="33" borderId="2" applyNumberFormat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165" fontId="19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34" borderId="8" applyNumberFormat="0" applyAlignment="0" applyProtection="0"/>
    <xf numFmtId="0" fontId="25" fillId="0" borderId="0" applyNumberFormat="0" applyFill="0" applyBorder="0" applyAlignment="0" applyProtection="0"/>
    <xf numFmtId="0" fontId="26" fillId="35" borderId="0" applyNumberFormat="0" applyBorder="0" applyAlignment="0" applyProtection="0"/>
    <xf numFmtId="0" fontId="27" fillId="0" borderId="0"/>
    <xf numFmtId="0" fontId="28" fillId="0" borderId="0"/>
    <xf numFmtId="0" fontId="10" fillId="0" borderId="0"/>
    <xf numFmtId="0" fontId="2" fillId="0" borderId="0"/>
    <xf numFmtId="0" fontId="11" fillId="0" borderId="0"/>
    <xf numFmtId="0" fontId="11" fillId="0" borderId="0"/>
    <xf numFmtId="0" fontId="19" fillId="0" borderId="0"/>
    <xf numFmtId="0" fontId="2" fillId="0" borderId="0"/>
    <xf numFmtId="0" fontId="19" fillId="0" borderId="0"/>
    <xf numFmtId="0" fontId="29" fillId="0" borderId="0"/>
    <xf numFmtId="0" fontId="19" fillId="0" borderId="0"/>
    <xf numFmtId="0" fontId="30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2" fillId="0" borderId="0">
      <alignment wrapText="1"/>
    </xf>
    <xf numFmtId="0" fontId="33" fillId="16" borderId="0" applyNumberFormat="0" applyBorder="0" applyAlignment="0" applyProtection="0"/>
    <xf numFmtId="0" fontId="34" fillId="0" borderId="0" applyNumberFormat="0" applyFill="0" applyBorder="0" applyAlignment="0" applyProtection="0"/>
    <xf numFmtId="0" fontId="19" fillId="36" borderId="9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35" fillId="0" borderId="10" applyNumberFormat="0" applyFill="0" applyAlignment="0" applyProtection="0"/>
    <xf numFmtId="0" fontId="36" fillId="0" borderId="0"/>
    <xf numFmtId="0" fontId="37" fillId="0" borderId="0" applyNumberForma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38" fillId="17" borderId="0" applyNumberFormat="0" applyBorder="0" applyAlignment="0" applyProtection="0"/>
    <xf numFmtId="0" fontId="39" fillId="0" borderId="0" applyNumberFormat="0" applyFill="0" applyBorder="0" applyAlignment="0" applyProtection="0"/>
  </cellStyleXfs>
  <cellXfs count="78">
    <xf numFmtId="0" fontId="0" fillId="0" borderId="0" xfId="0"/>
    <xf numFmtId="0" fontId="8" fillId="0" borderId="11" xfId="95" applyFont="1" applyFill="1" applyBorder="1" applyAlignment="1">
      <alignment vertical="center" wrapText="1"/>
    </xf>
    <xf numFmtId="0" fontId="7" fillId="0" borderId="11" xfId="95" applyFont="1" applyFill="1" applyBorder="1" applyAlignment="1">
      <alignment horizontal="center" vertical="center" wrapText="1"/>
    </xf>
    <xf numFmtId="0" fontId="8" fillId="0" borderId="11" xfId="95" applyFont="1" applyFill="1" applyBorder="1" applyAlignment="1">
      <alignment horizontal="center" vertical="center" wrapText="1"/>
    </xf>
    <xf numFmtId="16" fontId="8" fillId="0" borderId="11" xfId="95" applyNumberFormat="1" applyFont="1" applyFill="1" applyBorder="1" applyAlignment="1">
      <alignment horizontal="center" vertical="center"/>
    </xf>
    <xf numFmtId="49" fontId="7" fillId="0" borderId="11" xfId="95" applyNumberFormat="1" applyFont="1" applyFill="1" applyBorder="1" applyAlignment="1">
      <alignment horizontal="center" vertical="center" wrapText="1"/>
    </xf>
    <xf numFmtId="0" fontId="7" fillId="0" borderId="11" xfId="95" applyFont="1" applyFill="1" applyBorder="1" applyAlignment="1">
      <alignment horizontal="left" vertical="center" wrapText="1"/>
    </xf>
    <xf numFmtId="49" fontId="8" fillId="0" borderId="11" xfId="95" applyNumberFormat="1" applyFont="1" applyFill="1" applyBorder="1" applyAlignment="1">
      <alignment horizontal="center" vertical="center" wrapText="1"/>
    </xf>
    <xf numFmtId="0" fontId="8" fillId="0" borderId="11" xfId="95" applyFont="1" applyFill="1" applyBorder="1" applyAlignment="1">
      <alignment horizontal="left" vertical="center" wrapText="1"/>
    </xf>
    <xf numFmtId="0" fontId="6" fillId="0" borderId="11" xfId="95" applyFont="1" applyFill="1" applyBorder="1" applyAlignment="1">
      <alignment horizontal="center" vertical="center"/>
    </xf>
    <xf numFmtId="167" fontId="7" fillId="0" borderId="11" xfId="95" applyNumberFormat="1" applyFont="1" applyFill="1" applyBorder="1" applyAlignment="1">
      <alignment horizontal="center" vertical="center" wrapText="1"/>
    </xf>
    <xf numFmtId="49" fontId="8" fillId="0" borderId="11" xfId="2" applyNumberFormat="1" applyFont="1" applyFill="1" applyBorder="1" applyAlignment="1">
      <alignment horizontal="center" vertical="center" wrapText="1"/>
    </xf>
    <xf numFmtId="0" fontId="8" fillId="0" borderId="11" xfId="2" applyFont="1" applyFill="1" applyBorder="1" applyAlignment="1">
      <alignment horizontal="center" vertical="center" wrapText="1"/>
    </xf>
    <xf numFmtId="170" fontId="8" fillId="0" borderId="14" xfId="1" applyNumberFormat="1" applyFont="1" applyFill="1" applyBorder="1" applyAlignment="1">
      <alignment horizontal="right" vertical="center"/>
    </xf>
    <xf numFmtId="170" fontId="42" fillId="0" borderId="0" xfId="1" applyNumberFormat="1" applyFont="1" applyAlignment="1">
      <alignment vertical="center"/>
    </xf>
    <xf numFmtId="170" fontId="41" fillId="0" borderId="0" xfId="1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1" xfId="95" applyFont="1" applyFill="1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170" fontId="8" fillId="0" borderId="15" xfId="1" applyNumberFormat="1" applyFont="1" applyFill="1" applyBorder="1" applyAlignment="1">
      <alignment horizontal="right" vertical="center"/>
    </xf>
    <xf numFmtId="170" fontId="9" fillId="0" borderId="11" xfId="1" applyNumberFormat="1" applyFont="1" applyFill="1" applyBorder="1" applyAlignment="1">
      <alignment horizontal="right" vertical="center"/>
    </xf>
    <xf numFmtId="170" fontId="7" fillId="0" borderId="13" xfId="1" applyNumberFormat="1" applyFont="1" applyFill="1" applyBorder="1" applyAlignment="1">
      <alignment horizontal="right" vertical="center"/>
    </xf>
    <xf numFmtId="170" fontId="8" fillId="0" borderId="13" xfId="1" applyNumberFormat="1" applyFont="1" applyFill="1" applyBorder="1" applyAlignment="1">
      <alignment horizontal="right" vertical="center"/>
    </xf>
    <xf numFmtId="170" fontId="8" fillId="0" borderId="11" xfId="1" applyNumberFormat="1" applyFont="1" applyFill="1" applyBorder="1" applyAlignment="1">
      <alignment horizontal="right" vertical="center"/>
    </xf>
    <xf numFmtId="170" fontId="7" fillId="0" borderId="11" xfId="1" applyNumberFormat="1" applyFont="1" applyFill="1" applyBorder="1" applyAlignment="1">
      <alignment horizontal="right" vertical="center"/>
    </xf>
    <xf numFmtId="0" fontId="0" fillId="0" borderId="11" xfId="0" applyBorder="1" applyAlignment="1">
      <alignment vertical="center"/>
    </xf>
    <xf numFmtId="0" fontId="3" fillId="0" borderId="11" xfId="4" applyFont="1" applyFill="1" applyBorder="1" applyAlignment="1">
      <alignment horizontal="center" vertical="center"/>
    </xf>
    <xf numFmtId="0" fontId="8" fillId="0" borderId="11" xfId="4" applyFont="1" applyFill="1" applyBorder="1" applyAlignment="1">
      <alignment horizontal="center" vertical="center"/>
    </xf>
    <xf numFmtId="0" fontId="3" fillId="0" borderId="0" xfId="4" applyFont="1" applyFill="1" applyAlignment="1">
      <alignment horizontal="center" vertical="center"/>
    </xf>
    <xf numFmtId="0" fontId="3" fillId="0" borderId="0" xfId="4" applyFont="1" applyFill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4" applyFont="1" applyFill="1" applyAlignment="1">
      <alignment horizontal="right" vertical="center"/>
    </xf>
    <xf numFmtId="0" fontId="2" fillId="0" borderId="0" xfId="2" applyAlignment="1">
      <alignment vertical="center"/>
    </xf>
    <xf numFmtId="0" fontId="3" fillId="0" borderId="0" xfId="4" applyFont="1" applyFill="1"/>
    <xf numFmtId="49" fontId="7" fillId="0" borderId="11" xfId="95" applyNumberFormat="1" applyFont="1" applyFill="1" applyBorder="1" applyAlignment="1">
      <alignment horizontal="center" vertical="center" wrapText="1"/>
    </xf>
    <xf numFmtId="0" fontId="7" fillId="0" borderId="11" xfId="95" applyFont="1" applyFill="1" applyBorder="1" applyAlignment="1">
      <alignment horizontal="left" vertical="center" wrapText="1"/>
    </xf>
    <xf numFmtId="49" fontId="8" fillId="0" borderId="11" xfId="95" applyNumberFormat="1" applyFont="1" applyFill="1" applyBorder="1" applyAlignment="1">
      <alignment horizontal="center" vertical="center" wrapText="1"/>
    </xf>
    <xf numFmtId="0" fontId="8" fillId="0" borderId="11" xfId="95" applyFont="1" applyFill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7" fillId="0" borderId="11" xfId="4" applyFont="1" applyFill="1" applyBorder="1" applyAlignment="1">
      <alignment horizontal="center" vertical="center" wrapText="1"/>
    </xf>
    <xf numFmtId="0" fontId="5" fillId="0" borderId="0" xfId="2" applyFont="1" applyFill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6" fillId="0" borderId="0" xfId="4" applyFont="1" applyFill="1" applyAlignment="1">
      <alignment horizontal="center" vertical="center"/>
    </xf>
    <xf numFmtId="49" fontId="7" fillId="0" borderId="11" xfId="2" applyNumberFormat="1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2" fontId="7" fillId="0" borderId="11" xfId="4" applyNumberFormat="1" applyFont="1" applyFill="1" applyBorder="1" applyAlignment="1">
      <alignment horizontal="center" vertical="center" wrapText="1"/>
    </xf>
    <xf numFmtId="170" fontId="7" fillId="0" borderId="11" xfId="1" applyNumberFormat="1" applyFont="1" applyFill="1" applyBorder="1" applyAlignment="1">
      <alignment horizontal="center" vertical="center" wrapText="1"/>
    </xf>
    <xf numFmtId="0" fontId="6" fillId="0" borderId="11" xfId="4" applyFont="1" applyFill="1" applyBorder="1" applyAlignment="1">
      <alignment horizontal="center" vertical="center"/>
    </xf>
    <xf numFmtId="170" fontId="8" fillId="0" borderId="11" xfId="1" applyNumberFormat="1" applyFont="1" applyBorder="1" applyAlignment="1">
      <alignment vertical="center"/>
    </xf>
    <xf numFmtId="49" fontId="8" fillId="0" borderId="11" xfId="95" applyNumberFormat="1" applyFont="1" applyFill="1" applyBorder="1" applyAlignment="1">
      <alignment vertical="center" wrapText="1"/>
    </xf>
    <xf numFmtId="170" fontId="8" fillId="0" borderId="11" xfId="1" applyNumberFormat="1" applyFont="1" applyFill="1" applyBorder="1" applyAlignment="1">
      <alignment vertical="center"/>
    </xf>
    <xf numFmtId="170" fontId="8" fillId="0" borderId="13" xfId="1" applyNumberFormat="1" applyFont="1" applyFill="1" applyBorder="1" applyAlignment="1">
      <alignment vertical="center"/>
    </xf>
    <xf numFmtId="0" fontId="0" fillId="0" borderId="0" xfId="0" applyAlignment="1"/>
    <xf numFmtId="0" fontId="0" fillId="0" borderId="1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171" fontId="3" fillId="0" borderId="17" xfId="1" applyNumberFormat="1" applyFont="1" applyFill="1" applyBorder="1" applyAlignment="1">
      <alignment horizontal="center" vertical="center"/>
    </xf>
    <xf numFmtId="170" fontId="7" fillId="0" borderId="17" xfId="1" applyNumberFormat="1" applyFont="1" applyBorder="1" applyAlignment="1">
      <alignment vertical="center"/>
    </xf>
    <xf numFmtId="170" fontId="8" fillId="0" borderId="17" xfId="1" applyNumberFormat="1" applyFont="1" applyBorder="1" applyAlignment="1">
      <alignment vertical="center"/>
    </xf>
    <xf numFmtId="0" fontId="6" fillId="0" borderId="16" xfId="4" applyFont="1" applyFill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8" xfId="0" applyBorder="1" applyAlignment="1">
      <alignment vertical="center" wrapText="1"/>
    </xf>
    <xf numFmtId="0" fontId="7" fillId="0" borderId="12" xfId="0" applyFont="1" applyBorder="1" applyAlignment="1">
      <alignment vertical="center"/>
    </xf>
    <xf numFmtId="0" fontId="0" fillId="0" borderId="11" xfId="0" applyBorder="1" applyAlignment="1">
      <alignment horizontal="left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0" fontId="3" fillId="0" borderId="0" xfId="4" applyFont="1" applyFill="1" applyAlignment="1">
      <alignment vertical="center"/>
    </xf>
    <xf numFmtId="0" fontId="6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vertical="center"/>
    </xf>
    <xf numFmtId="170" fontId="4" fillId="0" borderId="0" xfId="1" applyNumberFormat="1" applyFont="1" applyFill="1" applyAlignment="1">
      <alignment vertical="center"/>
    </xf>
    <xf numFmtId="166" fontId="3" fillId="0" borderId="0" xfId="4" applyNumberFormat="1" applyFont="1" applyFill="1" applyBorder="1" applyAlignment="1">
      <alignment vertical="center"/>
    </xf>
    <xf numFmtId="0" fontId="39" fillId="0" borderId="0" xfId="121" applyFill="1" applyBorder="1" applyAlignment="1">
      <alignment vertical="center"/>
    </xf>
    <xf numFmtId="168" fontId="3" fillId="0" borderId="0" xfId="116" applyNumberFormat="1" applyFont="1" applyFill="1" applyBorder="1" applyAlignment="1">
      <alignment vertical="center"/>
    </xf>
    <xf numFmtId="43" fontId="7" fillId="0" borderId="15" xfId="1" applyNumberFormat="1" applyFont="1" applyFill="1" applyBorder="1" applyAlignment="1">
      <alignment horizontal="right" vertical="center"/>
    </xf>
  </cellXfs>
  <cellStyles count="122">
    <cellStyle name="_x0005__x001c_" xfId="5"/>
    <cellStyle name="20% - Акцент1 2" xfId="6"/>
    <cellStyle name="20% - Акцент1 3" xfId="7"/>
    <cellStyle name="20% - Акцент1 4" xfId="8"/>
    <cellStyle name="20% - Акцент1 5" xfId="9"/>
    <cellStyle name="20% - Акцент2 2" xfId="10"/>
    <cellStyle name="20% - Акцент2 3" xfId="11"/>
    <cellStyle name="20% - Акцент2 4" xfId="12"/>
    <cellStyle name="20% - Акцент2 5" xfId="13"/>
    <cellStyle name="20% - Акцент3 2" xfId="14"/>
    <cellStyle name="20% - Акцент3 3" xfId="15"/>
    <cellStyle name="20% - Акцент3 4" xfId="16"/>
    <cellStyle name="20% - Акцент3 5" xfId="17"/>
    <cellStyle name="20% - Акцент4 2" xfId="18"/>
    <cellStyle name="20% - Акцент4 3" xfId="19"/>
    <cellStyle name="20% - Акцент4 4" xfId="20"/>
    <cellStyle name="20% - Акцент4 5" xfId="21"/>
    <cellStyle name="20% - Акцент5 2" xfId="22"/>
    <cellStyle name="20% - Акцент5 3" xfId="23"/>
    <cellStyle name="20% - Акцент5 4" xfId="24"/>
    <cellStyle name="20% - Акцент5 5" xfId="25"/>
    <cellStyle name="20% - Акцент6 2" xfId="26"/>
    <cellStyle name="20% - Акцент6 3" xfId="27"/>
    <cellStyle name="20% - Акцент6 4" xfId="28"/>
    <cellStyle name="20% - Акцент6 5" xfId="29"/>
    <cellStyle name="40% - Акцент1 2" xfId="30"/>
    <cellStyle name="40% - Акцент1 3" xfId="31"/>
    <cellStyle name="40% - Акцент1 4" xfId="32"/>
    <cellStyle name="40% - Акцент1 5" xfId="33"/>
    <cellStyle name="40% - Акцент2 2" xfId="34"/>
    <cellStyle name="40% - Акцент2 3" xfId="35"/>
    <cellStyle name="40% - Акцент2 4" xfId="36"/>
    <cellStyle name="40% - Акцент2 5" xfId="37"/>
    <cellStyle name="40% - Акцент3 2" xfId="38"/>
    <cellStyle name="40% - Акцент3 3" xfId="39"/>
    <cellStyle name="40% - Акцент3 4" xfId="40"/>
    <cellStyle name="40% - Акцент3 5" xfId="41"/>
    <cellStyle name="40% - Акцент4 2" xfId="42"/>
    <cellStyle name="40% - Акцент4 3" xfId="43"/>
    <cellStyle name="40% - Акцент4 4" xfId="44"/>
    <cellStyle name="40% - Акцент4 5" xfId="45"/>
    <cellStyle name="40% - Акцент5 2" xfId="46"/>
    <cellStyle name="40% - Акцент5 3" xfId="47"/>
    <cellStyle name="40% - Акцент5 4" xfId="48"/>
    <cellStyle name="40% - Акцент5 5" xfId="49"/>
    <cellStyle name="40% - Акцент6 2" xfId="50"/>
    <cellStyle name="40% - Акцент6 3" xfId="51"/>
    <cellStyle name="40% - Акцент6 4" xfId="52"/>
    <cellStyle name="40% - Акцент6 5" xfId="53"/>
    <cellStyle name="60% - Акцент1 2" xfId="54"/>
    <cellStyle name="60% - Акцент2 2" xfId="55"/>
    <cellStyle name="60% - Акцент3 2" xfId="56"/>
    <cellStyle name="60% - Акцент4 2" xfId="57"/>
    <cellStyle name="60% - Акцент5 2" xfId="58"/>
    <cellStyle name="60% - Акцент6 2" xfId="59"/>
    <cellStyle name="Excel Built-in Comma" xfId="60"/>
    <cellStyle name="Excel Built-in Percent" xfId="61"/>
    <cellStyle name="Акцент1 2" xfId="62"/>
    <cellStyle name="Акцент2 2" xfId="63"/>
    <cellStyle name="Акцент3 2" xfId="64"/>
    <cellStyle name="Акцент4 2" xfId="65"/>
    <cellStyle name="Акцент5 2" xfId="66"/>
    <cellStyle name="Акцент6 2" xfId="67"/>
    <cellStyle name="Ввод  2" xfId="68"/>
    <cellStyle name="Вывод 2" xfId="69"/>
    <cellStyle name="Вычисление 2" xfId="70"/>
    <cellStyle name="Гиперссылка" xfId="121" builtinId="8"/>
    <cellStyle name="Гиперссылка 2" xfId="71"/>
    <cellStyle name="Гиперссылка 3" xfId="72"/>
    <cellStyle name="Денежный 2" xfId="73"/>
    <cellStyle name="Заголовок 1 2" xfId="74"/>
    <cellStyle name="Заголовок 2 2" xfId="75"/>
    <cellStyle name="Заголовок 3 2" xfId="76"/>
    <cellStyle name="Заголовок 4 2" xfId="77"/>
    <cellStyle name="Итог 2" xfId="78"/>
    <cellStyle name="Контрольная ячейка 2" xfId="79"/>
    <cellStyle name="Название 2" xfId="80"/>
    <cellStyle name="Нейтральный 2" xfId="81"/>
    <cellStyle name="Обычный" xfId="0" builtinId="0"/>
    <cellStyle name="Обычный 19" xfId="82"/>
    <cellStyle name="Обычный 2" xfId="83"/>
    <cellStyle name="Обычный 2 2" xfId="84"/>
    <cellStyle name="Обычный 2 2 2" xfId="85"/>
    <cellStyle name="Обычный 2 3" xfId="86"/>
    <cellStyle name="Обычный 2 4" xfId="87"/>
    <cellStyle name="Обычный 3" xfId="88"/>
    <cellStyle name="Обычный 3 2" xfId="89"/>
    <cellStyle name="Обычный 3 3" xfId="90"/>
    <cellStyle name="Обычный 4" xfId="91"/>
    <cellStyle name="Обычный 4 2" xfId="92"/>
    <cellStyle name="Обычный 5" xfId="93"/>
    <cellStyle name="Обычный 5 2" xfId="94"/>
    <cellStyle name="Обычный 6" xfId="4"/>
    <cellStyle name="Обычный 6 2" xfId="95"/>
    <cellStyle name="Обычный 7" xfId="96"/>
    <cellStyle name="Обычный 8" xfId="97"/>
    <cellStyle name="Обычный 9" xfId="2"/>
    <cellStyle name="Обычный1" xfId="98"/>
    <cellStyle name="Плохой 2" xfId="99"/>
    <cellStyle name="Пояснение 2" xfId="100"/>
    <cellStyle name="Примечание 2" xfId="101"/>
    <cellStyle name="Примечание 3" xfId="102"/>
    <cellStyle name="Примечание 4" xfId="103"/>
    <cellStyle name="Примечание 5" xfId="104"/>
    <cellStyle name="Процентный 2" xfId="105"/>
    <cellStyle name="Процентный 3" xfId="106"/>
    <cellStyle name="Связанная ячейка 2" xfId="107"/>
    <cellStyle name="Стиль 1" xfId="108"/>
    <cellStyle name="Текст предупреждения 2" xfId="109"/>
    <cellStyle name="Тысячи [0]_laroux" xfId="110"/>
    <cellStyle name="Тысячи_laroux" xfId="111"/>
    <cellStyle name="Финансовый" xfId="1" builtinId="3"/>
    <cellStyle name="Финансовый 2" xfId="112"/>
    <cellStyle name="Финансовый 2 2" xfId="113"/>
    <cellStyle name="Финансовый 2 3" xfId="114"/>
    <cellStyle name="Финансовый 2 4" xfId="115"/>
    <cellStyle name="Финансовый 3" xfId="116"/>
    <cellStyle name="Финансовый 4" xfId="117"/>
    <cellStyle name="Финансовый 5" xfId="118"/>
    <cellStyle name="Финансовый 6" xfId="3"/>
    <cellStyle name="Финансовый 7" xfId="119"/>
    <cellStyle name="Хороший 2" xfId="1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tk06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6"/>
  <sheetViews>
    <sheetView tabSelected="1" topLeftCell="A34" workbookViewId="0">
      <selection activeCell="G85" sqref="G85:G86"/>
    </sheetView>
  </sheetViews>
  <sheetFormatPr defaultRowHeight="15" x14ac:dyDescent="0.25"/>
  <cols>
    <col min="1" max="1" width="9.140625" style="31"/>
    <col min="2" max="2" width="38.28515625" style="31" customWidth="1"/>
    <col min="3" max="3" width="11.7109375" style="31" customWidth="1"/>
    <col min="4" max="5" width="20" style="31" customWidth="1"/>
    <col min="6" max="6" width="9.85546875" style="14" customWidth="1"/>
    <col min="7" max="7" width="42.7109375" style="31" customWidth="1"/>
    <col min="8" max="16384" width="9.140625" style="31"/>
  </cols>
  <sheetData>
    <row r="1" spans="1:9" ht="15.75" x14ac:dyDescent="0.25">
      <c r="A1" s="33"/>
      <c r="B1" s="33"/>
      <c r="C1" s="33"/>
      <c r="D1" s="33"/>
      <c r="E1" s="33"/>
      <c r="F1" s="15"/>
      <c r="G1" s="32" t="s">
        <v>0</v>
      </c>
    </row>
    <row r="2" spans="1:9" ht="15.75" x14ac:dyDescent="0.25">
      <c r="A2" s="30"/>
      <c r="B2" s="33"/>
      <c r="C2" s="30"/>
      <c r="D2" s="33"/>
      <c r="E2" s="33"/>
      <c r="F2" s="15"/>
      <c r="G2" s="32" t="s">
        <v>1</v>
      </c>
    </row>
    <row r="3" spans="1:9" ht="15.75" x14ac:dyDescent="0.25">
      <c r="A3" s="30"/>
      <c r="B3" s="33"/>
      <c r="C3" s="30"/>
      <c r="D3" s="33"/>
      <c r="E3" s="33"/>
      <c r="F3" s="15"/>
      <c r="G3" s="32" t="s">
        <v>2</v>
      </c>
    </row>
    <row r="4" spans="1:9" ht="15.75" x14ac:dyDescent="0.25">
      <c r="A4" s="30"/>
      <c r="B4" s="33"/>
      <c r="C4" s="30"/>
      <c r="D4" s="33"/>
      <c r="E4" s="33"/>
      <c r="F4" s="15"/>
      <c r="G4" s="32" t="s">
        <v>3</v>
      </c>
    </row>
    <row r="5" spans="1:9" ht="15.75" x14ac:dyDescent="0.25">
      <c r="A5" s="30"/>
      <c r="B5" s="33"/>
      <c r="C5" s="30"/>
      <c r="D5" s="33"/>
      <c r="E5" s="33"/>
      <c r="F5" s="15"/>
      <c r="G5" s="32" t="s">
        <v>4</v>
      </c>
    </row>
    <row r="6" spans="1:9" ht="15.75" x14ac:dyDescent="0.25">
      <c r="A6" s="30"/>
      <c r="B6" s="33"/>
      <c r="C6" s="30"/>
      <c r="D6" s="33"/>
      <c r="E6" s="33"/>
      <c r="F6" s="15"/>
      <c r="G6" s="32" t="s">
        <v>5</v>
      </c>
    </row>
    <row r="7" spans="1:9" ht="15.75" x14ac:dyDescent="0.25">
      <c r="A7" s="30"/>
      <c r="B7" s="33"/>
      <c r="C7" s="30"/>
      <c r="D7" s="33"/>
      <c r="E7" s="33"/>
      <c r="F7" s="15"/>
      <c r="G7" s="32" t="s">
        <v>6</v>
      </c>
    </row>
    <row r="8" spans="1:9" ht="15.75" x14ac:dyDescent="0.25">
      <c r="A8" s="29"/>
      <c r="B8" s="30"/>
      <c r="C8" s="29"/>
      <c r="D8" s="33"/>
      <c r="E8" s="33"/>
      <c r="F8" s="15"/>
      <c r="G8" s="33"/>
    </row>
    <row r="9" spans="1:9" ht="15.75" x14ac:dyDescent="0.25">
      <c r="A9" s="42" t="s">
        <v>7</v>
      </c>
      <c r="B9" s="42"/>
      <c r="C9" s="42"/>
      <c r="D9" s="42"/>
      <c r="E9" s="42"/>
      <c r="F9" s="42"/>
      <c r="G9" s="42"/>
    </row>
    <row r="10" spans="1:9" ht="15.75" x14ac:dyDescent="0.25">
      <c r="A10" s="43" t="s">
        <v>8</v>
      </c>
      <c r="B10" s="43"/>
      <c r="C10" s="43"/>
      <c r="D10" s="43"/>
      <c r="E10" s="43"/>
      <c r="F10" s="43"/>
      <c r="G10" s="43"/>
    </row>
    <row r="11" spans="1:9" ht="15.75" x14ac:dyDescent="0.25">
      <c r="A11" s="44" t="s">
        <v>178</v>
      </c>
      <c r="B11" s="44"/>
      <c r="C11" s="44"/>
      <c r="D11" s="44"/>
      <c r="E11" s="44"/>
      <c r="F11" s="44"/>
      <c r="G11" s="44"/>
      <c r="H11" s="33"/>
      <c r="I11" s="33"/>
    </row>
    <row r="13" spans="1:9" ht="21" customHeight="1" x14ac:dyDescent="0.25">
      <c r="A13" s="45" t="s">
        <v>9</v>
      </c>
      <c r="B13" s="46" t="s">
        <v>10</v>
      </c>
      <c r="C13" s="46" t="s">
        <v>11</v>
      </c>
      <c r="D13" s="47" t="s">
        <v>179</v>
      </c>
      <c r="E13" s="41" t="s">
        <v>183</v>
      </c>
      <c r="F13" s="48" t="s">
        <v>12</v>
      </c>
      <c r="G13" s="49" t="s">
        <v>13</v>
      </c>
      <c r="H13" s="33"/>
      <c r="I13" s="33"/>
    </row>
    <row r="14" spans="1:9" ht="69.75" customHeight="1" x14ac:dyDescent="0.25">
      <c r="A14" s="45"/>
      <c r="B14" s="46"/>
      <c r="C14" s="46"/>
      <c r="D14" s="47"/>
      <c r="E14" s="41"/>
      <c r="F14" s="48"/>
      <c r="G14" s="61"/>
      <c r="H14" s="33"/>
      <c r="I14" s="33"/>
    </row>
    <row r="15" spans="1:9" ht="15.75" x14ac:dyDescent="0.25">
      <c r="A15" s="11" t="s">
        <v>14</v>
      </c>
      <c r="B15" s="12">
        <v>2</v>
      </c>
      <c r="C15" s="12">
        <v>3</v>
      </c>
      <c r="D15" s="28">
        <v>4</v>
      </c>
      <c r="E15" s="28">
        <v>5</v>
      </c>
      <c r="F15" s="58">
        <v>6</v>
      </c>
      <c r="G15" s="27">
        <v>7</v>
      </c>
      <c r="H15" s="33"/>
      <c r="I15" s="33"/>
    </row>
    <row r="16" spans="1:9" ht="28.5" x14ac:dyDescent="0.25">
      <c r="A16" s="7" t="s">
        <v>15</v>
      </c>
      <c r="B16" s="6" t="s">
        <v>16</v>
      </c>
      <c r="C16" s="2" t="s">
        <v>17</v>
      </c>
      <c r="D16" s="25">
        <f>D18+D28+D35+D36+D39+D51</f>
        <v>4208686.9818664305</v>
      </c>
      <c r="E16" s="25">
        <f>E18+E28+E35+E36+E39+E51</f>
        <v>3655875.3057147856</v>
      </c>
      <c r="F16" s="59">
        <f>ROUNDUP((E16-D16)/D16*100,1)</f>
        <v>-13.2</v>
      </c>
      <c r="G16" s="26"/>
    </row>
    <row r="17" spans="1:7" x14ac:dyDescent="0.25">
      <c r="A17" s="7"/>
      <c r="B17" s="8" t="s">
        <v>18</v>
      </c>
      <c r="C17" s="3"/>
      <c r="D17" s="24"/>
      <c r="E17" s="23"/>
      <c r="F17" s="59"/>
      <c r="G17" s="26"/>
    </row>
    <row r="18" spans="1:7" x14ac:dyDescent="0.25">
      <c r="A18" s="7">
        <v>1</v>
      </c>
      <c r="B18" s="6" t="s">
        <v>19</v>
      </c>
      <c r="C18" s="2" t="s">
        <v>17</v>
      </c>
      <c r="D18" s="25">
        <f t="shared" ref="D18:E18" si="0">D20+D25+D26+D27</f>
        <v>1129804.3029999998</v>
      </c>
      <c r="E18" s="25">
        <f t="shared" si="0"/>
        <v>1001738.9678119228</v>
      </c>
      <c r="F18" s="59">
        <f t="shared" ref="F18" si="1">ROUNDUP((E18-D18)/D18*100,1)</f>
        <v>-11.4</v>
      </c>
      <c r="G18" s="26"/>
    </row>
    <row r="19" spans="1:7" x14ac:dyDescent="0.25">
      <c r="A19" s="7"/>
      <c r="B19" s="8" t="s">
        <v>18</v>
      </c>
      <c r="C19" s="3"/>
      <c r="D19" s="24"/>
      <c r="E19" s="23"/>
      <c r="F19" s="60"/>
      <c r="G19" s="26"/>
    </row>
    <row r="20" spans="1:7" x14ac:dyDescent="0.25">
      <c r="A20" s="7" t="s">
        <v>20</v>
      </c>
      <c r="B20" s="8" t="s">
        <v>21</v>
      </c>
      <c r="C20" s="3" t="s">
        <v>17</v>
      </c>
      <c r="D20" s="23">
        <f>D21+D22+D23+D24</f>
        <v>25998.92</v>
      </c>
      <c r="E20" s="23">
        <f>E21+E22+E23+E24</f>
        <v>26669.293151099999</v>
      </c>
      <c r="F20" s="60">
        <f>(E20-D20)/D20*100</f>
        <v>2.5784653789465124</v>
      </c>
      <c r="G20" s="26"/>
    </row>
    <row r="21" spans="1:7" x14ac:dyDescent="0.25">
      <c r="A21" s="7" t="s">
        <v>22</v>
      </c>
      <c r="B21" s="8" t="s">
        <v>23</v>
      </c>
      <c r="C21" s="3" t="s">
        <v>17</v>
      </c>
      <c r="D21" s="24">
        <v>4395.348</v>
      </c>
      <c r="E21" s="23">
        <v>4322.7478399999973</v>
      </c>
      <c r="F21" s="60">
        <f t="shared" ref="F21:F83" si="2">(E21-D21)/D21*100</f>
        <v>-1.6517499865767782</v>
      </c>
      <c r="G21" s="26" t="s">
        <v>180</v>
      </c>
    </row>
    <row r="22" spans="1:7" x14ac:dyDescent="0.25">
      <c r="A22" s="7" t="s">
        <v>24</v>
      </c>
      <c r="B22" s="8" t="s">
        <v>25</v>
      </c>
      <c r="C22" s="3" t="s">
        <v>17</v>
      </c>
      <c r="D22" s="24">
        <v>221.42</v>
      </c>
      <c r="E22" s="23">
        <v>221.42421109999992</v>
      </c>
      <c r="F22" s="50">
        <f t="shared" si="2"/>
        <v>1.9018607171597806E-3</v>
      </c>
      <c r="G22" s="63"/>
    </row>
    <row r="23" spans="1:7" x14ac:dyDescent="0.25">
      <c r="A23" s="7" t="s">
        <v>26</v>
      </c>
      <c r="B23" s="8" t="s">
        <v>27</v>
      </c>
      <c r="C23" s="3" t="s">
        <v>17</v>
      </c>
      <c r="D23" s="24">
        <v>10929.982</v>
      </c>
      <c r="E23" s="23">
        <v>11663.576000000001</v>
      </c>
      <c r="F23" s="50">
        <f t="shared" si="2"/>
        <v>6.7117585372052853</v>
      </c>
      <c r="G23" s="26" t="s">
        <v>181</v>
      </c>
    </row>
    <row r="24" spans="1:7" x14ac:dyDescent="0.25">
      <c r="A24" s="7" t="s">
        <v>28</v>
      </c>
      <c r="B24" s="8" t="s">
        <v>29</v>
      </c>
      <c r="C24" s="3" t="s">
        <v>17</v>
      </c>
      <c r="D24" s="24">
        <v>10452.17</v>
      </c>
      <c r="E24" s="23">
        <v>10461.545099999998</v>
      </c>
      <c r="F24" s="50">
        <f t="shared" si="2"/>
        <v>8.969524988588469E-2</v>
      </c>
      <c r="G24" s="57"/>
    </row>
    <row r="25" spans="1:7" s="54" customFormat="1" ht="47.25" customHeight="1" x14ac:dyDescent="0.25">
      <c r="A25" s="51" t="s">
        <v>30</v>
      </c>
      <c r="B25" s="1" t="s">
        <v>31</v>
      </c>
      <c r="C25" s="1" t="s">
        <v>17</v>
      </c>
      <c r="D25" s="52">
        <v>126466.626</v>
      </c>
      <c r="E25" s="53">
        <v>109728.07045068</v>
      </c>
      <c r="F25" s="60">
        <f t="shared" si="2"/>
        <v>-13.235551606571688</v>
      </c>
      <c r="G25" s="19" t="s">
        <v>184</v>
      </c>
    </row>
    <row r="26" spans="1:7" s="54" customFormat="1" ht="18" customHeight="1" x14ac:dyDescent="0.25">
      <c r="A26" s="51" t="s">
        <v>32</v>
      </c>
      <c r="B26" s="1" t="s">
        <v>33</v>
      </c>
      <c r="C26" s="1" t="s">
        <v>17</v>
      </c>
      <c r="D26" s="52">
        <v>91098.03</v>
      </c>
      <c r="E26" s="53">
        <v>86266.551357142816</v>
      </c>
      <c r="F26" s="60">
        <f t="shared" si="2"/>
        <v>-5.3036038681156796</v>
      </c>
      <c r="G26" s="26" t="s">
        <v>180</v>
      </c>
    </row>
    <row r="27" spans="1:7" s="54" customFormat="1" ht="18" customHeight="1" x14ac:dyDescent="0.25">
      <c r="A27" s="51" t="s">
        <v>34</v>
      </c>
      <c r="B27" s="1" t="s">
        <v>35</v>
      </c>
      <c r="C27" s="1" t="s">
        <v>17</v>
      </c>
      <c r="D27" s="52">
        <v>886240.72699999996</v>
      </c>
      <c r="E27" s="53">
        <v>779075.052853</v>
      </c>
      <c r="F27" s="60">
        <f t="shared" si="2"/>
        <v>-12.092163097690719</v>
      </c>
      <c r="G27" s="19" t="s">
        <v>177</v>
      </c>
    </row>
    <row r="28" spans="1:7" x14ac:dyDescent="0.25">
      <c r="A28" s="5" t="s">
        <v>36</v>
      </c>
      <c r="B28" s="6" t="s">
        <v>37</v>
      </c>
      <c r="C28" s="2" t="s">
        <v>17</v>
      </c>
      <c r="D28" s="25">
        <f t="shared" ref="D28:E28" si="3">SUM(D30:D34)</f>
        <v>1261283.0720000002</v>
      </c>
      <c r="E28" s="25">
        <f t="shared" si="3"/>
        <v>1148780.0354800001</v>
      </c>
      <c r="F28" s="60">
        <f t="shared" si="2"/>
        <v>-8.9197293627040821</v>
      </c>
      <c r="G28" s="26"/>
    </row>
    <row r="29" spans="1:7" x14ac:dyDescent="0.25">
      <c r="A29" s="7"/>
      <c r="B29" s="8" t="s">
        <v>18</v>
      </c>
      <c r="C29" s="3"/>
      <c r="D29" s="24"/>
      <c r="E29" s="23"/>
      <c r="F29" s="60"/>
      <c r="G29" s="26"/>
    </row>
    <row r="30" spans="1:7" x14ac:dyDescent="0.25">
      <c r="A30" s="7" t="s">
        <v>38</v>
      </c>
      <c r="B30" s="8" t="s">
        <v>39</v>
      </c>
      <c r="C30" s="3" t="s">
        <v>17</v>
      </c>
      <c r="D30" s="24">
        <v>1121267.0730000001</v>
      </c>
      <c r="E30" s="23">
        <v>1019045.80293</v>
      </c>
      <c r="F30" s="60">
        <f t="shared" si="2"/>
        <v>-9.1165853819734952</v>
      </c>
      <c r="G30" s="39" t="s">
        <v>177</v>
      </c>
    </row>
    <row r="31" spans="1:7" x14ac:dyDescent="0.25">
      <c r="A31" s="7" t="s">
        <v>40</v>
      </c>
      <c r="B31" s="8" t="s">
        <v>41</v>
      </c>
      <c r="C31" s="3" t="s">
        <v>17</v>
      </c>
      <c r="D31" s="24">
        <v>61476.856</v>
      </c>
      <c r="E31" s="23">
        <v>56736.812880000005</v>
      </c>
      <c r="F31" s="60">
        <f t="shared" si="2"/>
        <v>-7.7102887629777213</v>
      </c>
      <c r="G31" s="69"/>
    </row>
    <row r="32" spans="1:7" x14ac:dyDescent="0.25">
      <c r="A32" s="4" t="s">
        <v>42</v>
      </c>
      <c r="B32" s="8" t="s">
        <v>43</v>
      </c>
      <c r="C32" s="3" t="s">
        <v>17</v>
      </c>
      <c r="D32" s="24">
        <v>33757.326999999997</v>
      </c>
      <c r="E32" s="23">
        <v>31064.858</v>
      </c>
      <c r="F32" s="60">
        <f t="shared" si="2"/>
        <v>-7.9759543757715097</v>
      </c>
      <c r="G32" s="69"/>
    </row>
    <row r="33" spans="1:7" ht="38.25" customHeight="1" x14ac:dyDescent="0.25">
      <c r="A33" s="4" t="s">
        <v>42</v>
      </c>
      <c r="B33" s="8" t="s">
        <v>44</v>
      </c>
      <c r="C33" s="3" t="s">
        <v>17</v>
      </c>
      <c r="D33" s="24">
        <v>29996.973000000002</v>
      </c>
      <c r="E33" s="23">
        <v>28346.766670000001</v>
      </c>
      <c r="F33" s="60">
        <f t="shared" si="2"/>
        <v>-5.5012428420694341</v>
      </c>
      <c r="G33" s="69"/>
    </row>
    <row r="34" spans="1:7" ht="22.5" customHeight="1" x14ac:dyDescent="0.25">
      <c r="A34" s="4" t="s">
        <v>45</v>
      </c>
      <c r="B34" s="8" t="s">
        <v>46</v>
      </c>
      <c r="C34" s="3" t="s">
        <v>17</v>
      </c>
      <c r="D34" s="24">
        <v>14784.843000000001</v>
      </c>
      <c r="E34" s="23">
        <v>13585.795</v>
      </c>
      <c r="F34" s="60">
        <f t="shared" si="2"/>
        <v>-8.109981282858401</v>
      </c>
      <c r="G34" s="40"/>
    </row>
    <row r="35" spans="1:7" x14ac:dyDescent="0.25">
      <c r="A35" s="5" t="s">
        <v>47</v>
      </c>
      <c r="B35" s="6" t="s">
        <v>48</v>
      </c>
      <c r="C35" s="2" t="s">
        <v>17</v>
      </c>
      <c r="D35" s="25">
        <v>172061.886</v>
      </c>
      <c r="E35" s="22">
        <v>159340.01016465278</v>
      </c>
      <c r="F35" s="60">
        <f t="shared" si="2"/>
        <v>-7.393779140225873</v>
      </c>
      <c r="G35" s="19" t="s">
        <v>177</v>
      </c>
    </row>
    <row r="36" spans="1:7" x14ac:dyDescent="0.25">
      <c r="A36" s="5" t="s">
        <v>49</v>
      </c>
      <c r="B36" s="6" t="s">
        <v>50</v>
      </c>
      <c r="C36" s="2" t="s">
        <v>17</v>
      </c>
      <c r="D36" s="25">
        <v>480435.43099999998</v>
      </c>
      <c r="E36" s="25">
        <f>E38</f>
        <v>480435.43100357166</v>
      </c>
      <c r="F36" s="50">
        <f t="shared" si="2"/>
        <v>7.4342566156642892E-10</v>
      </c>
      <c r="G36" s="64"/>
    </row>
    <row r="37" spans="1:7" x14ac:dyDescent="0.25">
      <c r="A37" s="7"/>
      <c r="B37" s="8" t="s">
        <v>18</v>
      </c>
      <c r="C37" s="3"/>
      <c r="D37" s="24"/>
      <c r="E37" s="23"/>
      <c r="F37" s="60"/>
      <c r="G37" s="26"/>
    </row>
    <row r="38" spans="1:7" ht="30" x14ac:dyDescent="0.25">
      <c r="A38" s="7" t="s">
        <v>51</v>
      </c>
      <c r="B38" s="8" t="s">
        <v>52</v>
      </c>
      <c r="C38" s="3" t="s">
        <v>17</v>
      </c>
      <c r="D38" s="24">
        <v>480435.43099999998</v>
      </c>
      <c r="E38" s="24">
        <v>480435.43100357166</v>
      </c>
      <c r="F38" s="50">
        <f t="shared" si="2"/>
        <v>7.4342566156642892E-10</v>
      </c>
      <c r="G38" s="64"/>
    </row>
    <row r="39" spans="1:7" x14ac:dyDescent="0.25">
      <c r="A39" s="5" t="s">
        <v>53</v>
      </c>
      <c r="B39" s="6" t="s">
        <v>54</v>
      </c>
      <c r="C39" s="2" t="s">
        <v>17</v>
      </c>
      <c r="D39" s="25">
        <f>D40+D41+D42+D43+D44+D45+D46+D47+D48+D49</f>
        <v>147452.764</v>
      </c>
      <c r="E39" s="25">
        <f>E40+E41+E42+E43+E44+E45+E46+E47+E48+E49</f>
        <v>141770.2612546384</v>
      </c>
      <c r="F39" s="60">
        <f t="shared" si="2"/>
        <v>-3.8537783838094697</v>
      </c>
      <c r="G39" s="26"/>
    </row>
    <row r="40" spans="1:7" x14ac:dyDescent="0.25">
      <c r="A40" s="5" t="s">
        <v>55</v>
      </c>
      <c r="B40" s="8" t="s">
        <v>56</v>
      </c>
      <c r="C40" s="3" t="s">
        <v>17</v>
      </c>
      <c r="D40" s="24">
        <v>4171.7000000000007</v>
      </c>
      <c r="E40" s="23">
        <v>7320.3</v>
      </c>
      <c r="F40" s="50">
        <f t="shared" si="2"/>
        <v>75.475225927080061</v>
      </c>
      <c r="G40" s="64" t="s">
        <v>181</v>
      </c>
    </row>
    <row r="41" spans="1:7" ht="30" x14ac:dyDescent="0.25">
      <c r="A41" s="5" t="s">
        <v>57</v>
      </c>
      <c r="B41" s="8" t="s">
        <v>58</v>
      </c>
      <c r="C41" s="3" t="s">
        <v>17</v>
      </c>
      <c r="D41" s="24">
        <v>1772.8900000000003</v>
      </c>
      <c r="E41" s="23">
        <v>1625.16</v>
      </c>
      <c r="F41" s="60">
        <f t="shared" si="2"/>
        <v>-8.3327222783139518</v>
      </c>
      <c r="G41" s="19" t="s">
        <v>177</v>
      </c>
    </row>
    <row r="42" spans="1:7" x14ac:dyDescent="0.25">
      <c r="A42" s="5" t="s">
        <v>59</v>
      </c>
      <c r="B42" s="8" t="s">
        <v>60</v>
      </c>
      <c r="C42" s="3" t="s">
        <v>17</v>
      </c>
      <c r="D42" s="24">
        <v>185.99</v>
      </c>
      <c r="E42" s="23">
        <v>242.4</v>
      </c>
      <c r="F42" s="50">
        <f t="shared" si="2"/>
        <v>30.329587612237212</v>
      </c>
      <c r="G42" s="64" t="s">
        <v>181</v>
      </c>
    </row>
    <row r="43" spans="1:7" x14ac:dyDescent="0.25">
      <c r="A43" s="5" t="s">
        <v>61</v>
      </c>
      <c r="B43" s="8" t="s">
        <v>62</v>
      </c>
      <c r="C43" s="3" t="s">
        <v>17</v>
      </c>
      <c r="D43" s="24">
        <v>432.27100000000002</v>
      </c>
      <c r="E43" s="23">
        <v>333.40959571428573</v>
      </c>
      <c r="F43" s="60">
        <f t="shared" si="2"/>
        <v>-22.870237486603145</v>
      </c>
      <c r="G43" s="19" t="s">
        <v>177</v>
      </c>
    </row>
    <row r="44" spans="1:7" x14ac:dyDescent="0.25">
      <c r="A44" s="5" t="s">
        <v>63</v>
      </c>
      <c r="B44" s="8" t="s">
        <v>64</v>
      </c>
      <c r="C44" s="3" t="s">
        <v>17</v>
      </c>
      <c r="D44" s="24">
        <v>36322.678999999996</v>
      </c>
      <c r="E44" s="23">
        <v>36722.604719285715</v>
      </c>
      <c r="F44" s="50">
        <f t="shared" si="2"/>
        <v>1.101035854997696</v>
      </c>
      <c r="G44" s="63"/>
    </row>
    <row r="45" spans="1:7" x14ac:dyDescent="0.25">
      <c r="A45" s="5" t="s">
        <v>65</v>
      </c>
      <c r="B45" s="8" t="s">
        <v>66</v>
      </c>
      <c r="C45" s="3" t="s">
        <v>17</v>
      </c>
      <c r="D45" s="24">
        <v>770.01700000000005</v>
      </c>
      <c r="E45" s="23">
        <v>774.68464285714288</v>
      </c>
      <c r="F45" s="50">
        <f t="shared" si="2"/>
        <v>0.60617400098216312</v>
      </c>
      <c r="G45" s="62"/>
    </row>
    <row r="46" spans="1:7" ht="30" x14ac:dyDescent="0.25">
      <c r="A46" s="5" t="s">
        <v>67</v>
      </c>
      <c r="B46" s="8" t="s">
        <v>68</v>
      </c>
      <c r="C46" s="3" t="s">
        <v>17</v>
      </c>
      <c r="D46" s="24">
        <v>8536.9809999999998</v>
      </c>
      <c r="E46" s="23">
        <v>7182.2532917812496</v>
      </c>
      <c r="F46" s="60">
        <f t="shared" si="2"/>
        <v>-15.868931982146266</v>
      </c>
      <c r="G46" s="19" t="s">
        <v>177</v>
      </c>
    </row>
    <row r="47" spans="1:7" x14ac:dyDescent="0.25">
      <c r="A47" s="5" t="s">
        <v>69</v>
      </c>
      <c r="B47" s="8" t="s">
        <v>70</v>
      </c>
      <c r="C47" s="3" t="s">
        <v>17</v>
      </c>
      <c r="D47" s="24">
        <v>23611.044000000002</v>
      </c>
      <c r="E47" s="23">
        <v>20624.385005</v>
      </c>
      <c r="F47" s="60">
        <f t="shared" si="2"/>
        <v>-12.649415227043756</v>
      </c>
      <c r="G47" s="19" t="s">
        <v>177</v>
      </c>
    </row>
    <row r="48" spans="1:7" x14ac:dyDescent="0.25">
      <c r="A48" s="5" t="s">
        <v>71</v>
      </c>
      <c r="B48" s="8" t="s">
        <v>72</v>
      </c>
      <c r="C48" s="3" t="s">
        <v>17</v>
      </c>
      <c r="D48" s="24">
        <v>15703.512000000001</v>
      </c>
      <c r="E48" s="23">
        <v>15661.523999999999</v>
      </c>
      <c r="F48" s="60">
        <f t="shared" si="2"/>
        <v>-0.26737967914439259</v>
      </c>
      <c r="G48" s="19"/>
    </row>
    <row r="49" spans="1:7" x14ac:dyDescent="0.25">
      <c r="A49" s="5" t="s">
        <v>73</v>
      </c>
      <c r="B49" s="8" t="s">
        <v>74</v>
      </c>
      <c r="C49" s="3" t="s">
        <v>17</v>
      </c>
      <c r="D49" s="24">
        <v>55945.68</v>
      </c>
      <c r="E49" s="23">
        <f>D49/12*11</f>
        <v>51283.54</v>
      </c>
      <c r="F49" s="60">
        <f t="shared" si="2"/>
        <v>-8.3333333333333321</v>
      </c>
      <c r="G49" s="19" t="s">
        <v>177</v>
      </c>
    </row>
    <row r="50" spans="1:7" ht="31.5" customHeight="1" x14ac:dyDescent="0.25">
      <c r="A50" s="35" t="s">
        <v>75</v>
      </c>
      <c r="B50" s="36" t="s">
        <v>76</v>
      </c>
      <c r="C50" s="2" t="s">
        <v>77</v>
      </c>
      <c r="D50" s="25">
        <v>634.16413299999999</v>
      </c>
      <c r="E50" s="22">
        <v>451.053</v>
      </c>
      <c r="F50" s="60">
        <f t="shared" si="2"/>
        <v>-28.87440702989111</v>
      </c>
      <c r="G50" s="67" t="s">
        <v>182</v>
      </c>
    </row>
    <row r="51" spans="1:7" ht="35.25" customHeight="1" x14ac:dyDescent="0.25">
      <c r="A51" s="35"/>
      <c r="B51" s="36"/>
      <c r="C51" s="2" t="s">
        <v>17</v>
      </c>
      <c r="D51" s="25">
        <v>1017649.5258664304</v>
      </c>
      <c r="E51" s="22">
        <v>723810.6</v>
      </c>
      <c r="F51" s="60">
        <f t="shared" si="2"/>
        <v>-28.874275317551483</v>
      </c>
      <c r="G51" s="67"/>
    </row>
    <row r="52" spans="1:7" x14ac:dyDescent="0.25">
      <c r="A52" s="5" t="s">
        <v>79</v>
      </c>
      <c r="B52" s="6" t="s">
        <v>80</v>
      </c>
      <c r="C52" s="2" t="s">
        <v>17</v>
      </c>
      <c r="D52" s="25">
        <f>D53+D89</f>
        <v>431916.9105647619</v>
      </c>
      <c r="E52" s="25">
        <f>E53+E89</f>
        <v>391727.83721512702</v>
      </c>
      <c r="F52" s="60">
        <f t="shared" si="2"/>
        <v>-9.3048158955121316</v>
      </c>
      <c r="G52" s="26"/>
    </row>
    <row r="53" spans="1:7" ht="30" x14ac:dyDescent="0.25">
      <c r="A53" s="7" t="s">
        <v>78</v>
      </c>
      <c r="B53" s="1" t="s">
        <v>81</v>
      </c>
      <c r="C53" s="3" t="s">
        <v>17</v>
      </c>
      <c r="D53" s="24">
        <f>D55+D56+D57+D58+D59+D60+D61+D62+D63+D69+D75+D76+D77+D78+D79</f>
        <v>431916.9105647619</v>
      </c>
      <c r="E53" s="24">
        <f>E55+E56+E57+E58+E59+E60+E61+E62+E63+E69+E75+E76+E77+E78+E79</f>
        <v>391727.83721512702</v>
      </c>
      <c r="F53" s="60">
        <f t="shared" si="2"/>
        <v>-9.3048158955121316</v>
      </c>
      <c r="G53" s="26"/>
    </row>
    <row r="54" spans="1:7" x14ac:dyDescent="0.25">
      <c r="A54" s="7"/>
      <c r="B54" s="8" t="s">
        <v>18</v>
      </c>
      <c r="C54" s="3"/>
      <c r="D54" s="24"/>
      <c r="E54" s="23"/>
      <c r="F54" s="60"/>
      <c r="G54" s="26"/>
    </row>
    <row r="55" spans="1:7" ht="30" x14ac:dyDescent="0.25">
      <c r="A55" s="7" t="s">
        <v>82</v>
      </c>
      <c r="B55" s="8" t="s">
        <v>83</v>
      </c>
      <c r="C55" s="3" t="s">
        <v>17</v>
      </c>
      <c r="D55" s="24">
        <v>276052.50199999998</v>
      </c>
      <c r="E55" s="23">
        <v>253346.17599999998</v>
      </c>
      <c r="F55" s="60">
        <f t="shared" si="2"/>
        <v>-8.2253650430598171</v>
      </c>
      <c r="G55" s="39" t="s">
        <v>177</v>
      </c>
    </row>
    <row r="56" spans="1:7" x14ac:dyDescent="0.25">
      <c r="A56" s="7" t="s">
        <v>84</v>
      </c>
      <c r="B56" s="8" t="s">
        <v>85</v>
      </c>
      <c r="C56" s="3" t="s">
        <v>17</v>
      </c>
      <c r="D56" s="24">
        <v>16273.787</v>
      </c>
      <c r="E56" s="23">
        <v>14942.028</v>
      </c>
      <c r="F56" s="60">
        <f t="shared" si="2"/>
        <v>-8.18346092400005</v>
      </c>
      <c r="G56" s="69"/>
    </row>
    <row r="57" spans="1:7" x14ac:dyDescent="0.25">
      <c r="A57" s="7" t="s">
        <v>86</v>
      </c>
      <c r="B57" s="8" t="s">
        <v>87</v>
      </c>
      <c r="C57" s="3" t="s">
        <v>17</v>
      </c>
      <c r="D57" s="24">
        <v>7599.0429999999997</v>
      </c>
      <c r="E57" s="23">
        <v>6992.6030000000001</v>
      </c>
      <c r="F57" s="60">
        <f t="shared" si="2"/>
        <v>-7.9804785944756418</v>
      </c>
      <c r="G57" s="69"/>
    </row>
    <row r="58" spans="1:7" ht="30" customHeight="1" x14ac:dyDescent="0.25">
      <c r="A58" s="7" t="s">
        <v>88</v>
      </c>
      <c r="B58" s="8" t="s">
        <v>44</v>
      </c>
      <c r="C58" s="3" t="s">
        <v>17</v>
      </c>
      <c r="D58" s="24">
        <v>159.51900000000001</v>
      </c>
      <c r="E58" s="23">
        <v>147.63900000000001</v>
      </c>
      <c r="F58" s="60">
        <f t="shared" si="2"/>
        <v>-7.447388712316398</v>
      </c>
      <c r="G58" s="69"/>
    </row>
    <row r="59" spans="1:7" ht="30" customHeight="1" x14ac:dyDescent="0.25">
      <c r="A59" s="7" t="s">
        <v>89</v>
      </c>
      <c r="B59" s="8" t="s">
        <v>46</v>
      </c>
      <c r="C59" s="3" t="s">
        <v>17</v>
      </c>
      <c r="D59" s="24">
        <v>3653.4560000000001</v>
      </c>
      <c r="E59" s="23">
        <v>3358.1559999999999</v>
      </c>
      <c r="F59" s="60">
        <f t="shared" si="2"/>
        <v>-8.0827578052123847</v>
      </c>
      <c r="G59" s="40"/>
    </row>
    <row r="60" spans="1:7" x14ac:dyDescent="0.25">
      <c r="A60" s="7" t="s">
        <v>90</v>
      </c>
      <c r="B60" s="8" t="s">
        <v>91</v>
      </c>
      <c r="C60" s="3" t="s">
        <v>17</v>
      </c>
      <c r="D60" s="24">
        <v>214.66900000000001</v>
      </c>
      <c r="E60" s="23">
        <v>212.339</v>
      </c>
      <c r="F60" s="50">
        <f t="shared" si="2"/>
        <v>-1.085391928969722</v>
      </c>
      <c r="G60" s="64"/>
    </row>
    <row r="61" spans="1:7" x14ac:dyDescent="0.25">
      <c r="A61" s="7" t="s">
        <v>92</v>
      </c>
      <c r="B61" s="8" t="s">
        <v>93</v>
      </c>
      <c r="C61" s="3" t="s">
        <v>17</v>
      </c>
      <c r="D61" s="24">
        <v>4749.3090000000002</v>
      </c>
      <c r="E61" s="23">
        <v>4353.5339999999997</v>
      </c>
      <c r="F61" s="60">
        <f t="shared" si="2"/>
        <v>-8.3333175415623728</v>
      </c>
      <c r="G61" s="19" t="s">
        <v>177</v>
      </c>
    </row>
    <row r="62" spans="1:7" ht="15.75" customHeight="1" x14ac:dyDescent="0.25">
      <c r="A62" s="7" t="s">
        <v>94</v>
      </c>
      <c r="B62" s="8" t="s">
        <v>95</v>
      </c>
      <c r="C62" s="3" t="s">
        <v>17</v>
      </c>
      <c r="D62" s="24">
        <v>16413.651999999998</v>
      </c>
      <c r="E62" s="23">
        <v>15045.848</v>
      </c>
      <c r="F62" s="60">
        <f t="shared" si="2"/>
        <v>-8.3333313025035416</v>
      </c>
      <c r="G62" s="19" t="s">
        <v>177</v>
      </c>
    </row>
    <row r="63" spans="1:7" x14ac:dyDescent="0.25">
      <c r="A63" s="7" t="s">
        <v>96</v>
      </c>
      <c r="B63" s="8" t="s">
        <v>97</v>
      </c>
      <c r="C63" s="3" t="s">
        <v>17</v>
      </c>
      <c r="D63" s="24">
        <f t="shared" ref="D63:E63" si="4">D64+D65+D66+D67+D68</f>
        <v>39786.117899999997</v>
      </c>
      <c r="E63" s="24">
        <f t="shared" si="4"/>
        <v>29904.797999999999</v>
      </c>
      <c r="F63" s="60">
        <f t="shared" si="2"/>
        <v>-24.836099678878192</v>
      </c>
      <c r="G63" s="55" t="s">
        <v>177</v>
      </c>
    </row>
    <row r="64" spans="1:7" x14ac:dyDescent="0.25">
      <c r="A64" s="7" t="s">
        <v>98</v>
      </c>
      <c r="B64" s="8" t="s">
        <v>99</v>
      </c>
      <c r="C64" s="3" t="s">
        <v>17</v>
      </c>
      <c r="D64" s="24">
        <v>374.06490000000002</v>
      </c>
      <c r="E64" s="23">
        <v>311.92</v>
      </c>
      <c r="F64" s="60">
        <f t="shared" si="2"/>
        <v>-16.613400508842183</v>
      </c>
      <c r="G64" s="68"/>
    </row>
    <row r="65" spans="1:7" ht="30" x14ac:dyDescent="0.25">
      <c r="A65" s="7" t="s">
        <v>100</v>
      </c>
      <c r="B65" s="8" t="s">
        <v>101</v>
      </c>
      <c r="C65" s="3" t="s">
        <v>17</v>
      </c>
      <c r="D65" s="24">
        <v>6669.3329999999996</v>
      </c>
      <c r="E65" s="23">
        <v>5002.0020000000004</v>
      </c>
      <c r="F65" s="60">
        <f t="shared" si="2"/>
        <v>-24.999966263492908</v>
      </c>
      <c r="G65" s="68"/>
    </row>
    <row r="66" spans="1:7" x14ac:dyDescent="0.25">
      <c r="A66" s="7" t="s">
        <v>102</v>
      </c>
      <c r="B66" s="8" t="s">
        <v>103</v>
      </c>
      <c r="C66" s="3" t="s">
        <v>17</v>
      </c>
      <c r="D66" s="24">
        <v>151.5</v>
      </c>
      <c r="E66" s="23">
        <v>113.625</v>
      </c>
      <c r="F66" s="60">
        <f t="shared" si="2"/>
        <v>-25</v>
      </c>
      <c r="G66" s="68"/>
    </row>
    <row r="67" spans="1:7" x14ac:dyDescent="0.25">
      <c r="A67" s="7" t="s">
        <v>104</v>
      </c>
      <c r="B67" s="8" t="s">
        <v>105</v>
      </c>
      <c r="C67" s="3" t="s">
        <v>17</v>
      </c>
      <c r="D67" s="24">
        <v>1687.075</v>
      </c>
      <c r="E67" s="23">
        <v>1299.146</v>
      </c>
      <c r="F67" s="60">
        <f t="shared" si="2"/>
        <v>-22.994176311070941</v>
      </c>
      <c r="G67" s="68"/>
    </row>
    <row r="68" spans="1:7" x14ac:dyDescent="0.25">
      <c r="A68" s="7" t="s">
        <v>106</v>
      </c>
      <c r="B68" s="8" t="s">
        <v>107</v>
      </c>
      <c r="C68" s="3" t="s">
        <v>17</v>
      </c>
      <c r="D68" s="24">
        <v>30904.145</v>
      </c>
      <c r="E68" s="23">
        <v>23178.105</v>
      </c>
      <c r="F68" s="60">
        <f t="shared" si="2"/>
        <v>-25.000012134294607</v>
      </c>
      <c r="G68" s="56"/>
    </row>
    <row r="69" spans="1:7" x14ac:dyDescent="0.25">
      <c r="A69" s="7" t="s">
        <v>108</v>
      </c>
      <c r="B69" s="8" t="s">
        <v>109</v>
      </c>
      <c r="C69" s="3" t="s">
        <v>17</v>
      </c>
      <c r="D69" s="24">
        <f t="shared" ref="D69:E69" si="5">D70+D71+D72+D73+D74</f>
        <v>25295.447</v>
      </c>
      <c r="E69" s="24">
        <f>E70+E71+E72+E73+E74</f>
        <v>21595.236196000002</v>
      </c>
      <c r="F69" s="60">
        <f t="shared" si="2"/>
        <v>-14.627971602952888</v>
      </c>
      <c r="G69" s="19" t="s">
        <v>177</v>
      </c>
    </row>
    <row r="70" spans="1:7" x14ac:dyDescent="0.25">
      <c r="A70" s="7" t="s">
        <v>110</v>
      </c>
      <c r="B70" s="8" t="s">
        <v>111</v>
      </c>
      <c r="C70" s="3" t="s">
        <v>17</v>
      </c>
      <c r="D70" s="24">
        <v>97</v>
      </c>
      <c r="E70" s="24">
        <v>97</v>
      </c>
      <c r="F70" s="50">
        <f t="shared" si="2"/>
        <v>0</v>
      </c>
      <c r="G70" s="65"/>
    </row>
    <row r="71" spans="1:7" x14ac:dyDescent="0.25">
      <c r="A71" s="7" t="s">
        <v>112</v>
      </c>
      <c r="B71" s="8" t="s">
        <v>113</v>
      </c>
      <c r="C71" s="3" t="s">
        <v>17</v>
      </c>
      <c r="D71" s="24">
        <v>5204.1130000000003</v>
      </c>
      <c r="E71" s="23">
        <v>4770.4369999999999</v>
      </c>
      <c r="F71" s="60">
        <f t="shared" si="2"/>
        <v>-8.333331732035802</v>
      </c>
      <c r="G71" s="57" t="s">
        <v>177</v>
      </c>
    </row>
    <row r="72" spans="1:7" x14ac:dyDescent="0.25">
      <c r="A72" s="7" t="s">
        <v>114</v>
      </c>
      <c r="B72" s="8" t="s">
        <v>115</v>
      </c>
      <c r="C72" s="3" t="s">
        <v>17</v>
      </c>
      <c r="D72" s="24">
        <v>2603.3589999999999</v>
      </c>
      <c r="E72" s="23">
        <v>2386.413</v>
      </c>
      <c r="F72" s="60">
        <f t="shared" si="2"/>
        <v>-8.33331092638395</v>
      </c>
      <c r="G72" s="57" t="s">
        <v>177</v>
      </c>
    </row>
    <row r="73" spans="1:7" ht="15" customHeight="1" x14ac:dyDescent="0.25">
      <c r="A73" s="7" t="s">
        <v>116</v>
      </c>
      <c r="B73" s="8" t="s">
        <v>117</v>
      </c>
      <c r="C73" s="3" t="s">
        <v>17</v>
      </c>
      <c r="D73" s="24">
        <v>398.86099999999999</v>
      </c>
      <c r="E73" s="23">
        <v>464.49599999999998</v>
      </c>
      <c r="F73" s="50">
        <f t="shared" si="2"/>
        <v>16.455607341906074</v>
      </c>
      <c r="G73" s="19"/>
    </row>
    <row r="74" spans="1:7" x14ac:dyDescent="0.25">
      <c r="A74" s="7" t="s">
        <v>118</v>
      </c>
      <c r="B74" s="8" t="s">
        <v>119</v>
      </c>
      <c r="C74" s="3" t="s">
        <v>17</v>
      </c>
      <c r="D74" s="24">
        <v>16992.114000000001</v>
      </c>
      <c r="E74" s="23">
        <v>13876.890196</v>
      </c>
      <c r="F74" s="60">
        <f t="shared" si="2"/>
        <v>-18.33335042361416</v>
      </c>
      <c r="G74" s="19" t="s">
        <v>177</v>
      </c>
    </row>
    <row r="75" spans="1:7" x14ac:dyDescent="0.25">
      <c r="A75" s="7" t="s">
        <v>120</v>
      </c>
      <c r="B75" s="8" t="s">
        <v>121</v>
      </c>
      <c r="C75" s="3" t="s">
        <v>17</v>
      </c>
      <c r="D75" s="24">
        <v>51.7</v>
      </c>
      <c r="E75" s="24">
        <v>51.7</v>
      </c>
      <c r="F75" s="50">
        <f t="shared" si="2"/>
        <v>0</v>
      </c>
      <c r="G75" s="26"/>
    </row>
    <row r="76" spans="1:7" x14ac:dyDescent="0.25">
      <c r="A76" s="7" t="s">
        <v>122</v>
      </c>
      <c r="B76" s="8" t="s">
        <v>123</v>
      </c>
      <c r="C76" s="3" t="s">
        <v>17</v>
      </c>
      <c r="E76" s="23"/>
      <c r="F76" s="60"/>
      <c r="G76" s="26"/>
    </row>
    <row r="77" spans="1:7" x14ac:dyDescent="0.25">
      <c r="A77" s="7" t="s">
        <v>124</v>
      </c>
      <c r="B77" s="8" t="s">
        <v>125</v>
      </c>
      <c r="C77" s="3" t="s">
        <v>17</v>
      </c>
      <c r="D77" s="24">
        <v>10699.659890476189</v>
      </c>
      <c r="E77" s="23">
        <v>9808.0215662698392</v>
      </c>
      <c r="F77" s="60">
        <f t="shared" si="2"/>
        <v>-8.3333333333333357</v>
      </c>
      <c r="G77" s="19" t="s">
        <v>177</v>
      </c>
    </row>
    <row r="78" spans="1:7" x14ac:dyDescent="0.25">
      <c r="A78" s="7" t="s">
        <v>126</v>
      </c>
      <c r="B78" s="8" t="s">
        <v>127</v>
      </c>
      <c r="C78" s="3" t="s">
        <v>17</v>
      </c>
      <c r="D78" s="24">
        <v>12.804</v>
      </c>
      <c r="E78" s="23">
        <v>12.8</v>
      </c>
      <c r="F78" s="60">
        <f t="shared" si="2"/>
        <v>-3.1240237425800992E-2</v>
      </c>
      <c r="G78" s="26"/>
    </row>
    <row r="79" spans="1:7" x14ac:dyDescent="0.25">
      <c r="A79" s="7" t="s">
        <v>128</v>
      </c>
      <c r="B79" s="8" t="s">
        <v>129</v>
      </c>
      <c r="C79" s="3" t="s">
        <v>17</v>
      </c>
      <c r="D79" s="24">
        <f t="shared" ref="D79:E79" si="6">SUM(D81:D88)</f>
        <v>30955.244774285711</v>
      </c>
      <c r="E79" s="24">
        <f t="shared" si="6"/>
        <v>31956.958452857139</v>
      </c>
      <c r="F79" s="60">
        <f t="shared" si="2"/>
        <v>3.2360063242127688</v>
      </c>
      <c r="G79" s="26"/>
    </row>
    <row r="80" spans="1:7" x14ac:dyDescent="0.25">
      <c r="A80" s="7"/>
      <c r="B80" s="8" t="s">
        <v>18</v>
      </c>
      <c r="C80" s="3"/>
      <c r="E80" s="23"/>
      <c r="F80" s="60"/>
      <c r="G80" s="26"/>
    </row>
    <row r="81" spans="1:7" x14ac:dyDescent="0.25">
      <c r="A81" s="7" t="s">
        <v>130</v>
      </c>
      <c r="B81" s="8" t="s">
        <v>131</v>
      </c>
      <c r="C81" s="3" t="s">
        <v>17</v>
      </c>
      <c r="D81" s="24">
        <v>2475.4</v>
      </c>
      <c r="E81" s="23">
        <v>2669.6</v>
      </c>
      <c r="F81" s="50">
        <f t="shared" si="2"/>
        <v>7.8451967358810615</v>
      </c>
      <c r="G81" s="64" t="s">
        <v>181</v>
      </c>
    </row>
    <row r="82" spans="1:7" x14ac:dyDescent="0.25">
      <c r="A82" s="7" t="s">
        <v>132</v>
      </c>
      <c r="B82" s="8" t="s">
        <v>133</v>
      </c>
      <c r="C82" s="3" t="s">
        <v>17</v>
      </c>
      <c r="D82" s="24">
        <v>2772</v>
      </c>
      <c r="E82" s="23">
        <f>D82/12*11</f>
        <v>2541</v>
      </c>
      <c r="F82" s="60">
        <f t="shared" si="2"/>
        <v>-8.3333333333333321</v>
      </c>
      <c r="G82" s="19" t="s">
        <v>177</v>
      </c>
    </row>
    <row r="83" spans="1:7" x14ac:dyDescent="0.25">
      <c r="A83" s="7" t="s">
        <v>134</v>
      </c>
      <c r="B83" s="8" t="s">
        <v>135</v>
      </c>
      <c r="C83" s="3" t="s">
        <v>17</v>
      </c>
      <c r="D83" s="24">
        <v>343.92607142857139</v>
      </c>
      <c r="E83" s="23">
        <v>486.88143285714284</v>
      </c>
      <c r="F83" s="50">
        <f t="shared" si="2"/>
        <v>41.56572394607231</v>
      </c>
      <c r="G83" s="63" t="s">
        <v>181</v>
      </c>
    </row>
    <row r="84" spans="1:7" x14ac:dyDescent="0.25">
      <c r="A84" s="7" t="s">
        <v>136</v>
      </c>
      <c r="B84" s="8" t="s">
        <v>137</v>
      </c>
      <c r="C84" s="3" t="s">
        <v>17</v>
      </c>
      <c r="D84" s="24">
        <v>500.76714285714274</v>
      </c>
      <c r="E84" s="23">
        <v>605.03760285714304</v>
      </c>
      <c r="F84" s="50">
        <f t="shared" ref="F84:F97" si="7">(E84-D84)/D84*100</f>
        <v>20.82214488056902</v>
      </c>
      <c r="G84" s="26" t="s">
        <v>181</v>
      </c>
    </row>
    <row r="85" spans="1:7" ht="15" customHeight="1" x14ac:dyDescent="0.25">
      <c r="A85" s="7" t="s">
        <v>138</v>
      </c>
      <c r="B85" s="8" t="s">
        <v>139</v>
      </c>
      <c r="C85" s="3" t="s">
        <v>17</v>
      </c>
      <c r="D85" s="24">
        <v>3303.9</v>
      </c>
      <c r="E85" s="23">
        <v>3306.042857142857</v>
      </c>
      <c r="F85" s="50">
        <f t="shared" si="7"/>
        <v>6.4858414082050994E-2</v>
      </c>
      <c r="G85" s="19"/>
    </row>
    <row r="86" spans="1:7" ht="15" customHeight="1" x14ac:dyDescent="0.25">
      <c r="A86" s="7" t="s">
        <v>140</v>
      </c>
      <c r="B86" s="8" t="s">
        <v>141</v>
      </c>
      <c r="C86" s="3" t="s">
        <v>17</v>
      </c>
      <c r="D86" s="24">
        <v>111.97199999999999</v>
      </c>
      <c r="E86" s="23">
        <v>111.97199999999999</v>
      </c>
      <c r="F86" s="50">
        <f t="shared" si="7"/>
        <v>0</v>
      </c>
      <c r="G86" s="19"/>
    </row>
    <row r="87" spans="1:7" ht="30" x14ac:dyDescent="0.25">
      <c r="A87" s="7" t="s">
        <v>142</v>
      </c>
      <c r="B87" s="8" t="s">
        <v>143</v>
      </c>
      <c r="C87" s="3" t="s">
        <v>17</v>
      </c>
      <c r="D87" s="24">
        <v>2171.13</v>
      </c>
      <c r="E87" s="23">
        <v>2960.2750000000001</v>
      </c>
      <c r="F87" s="50">
        <f t="shared" si="7"/>
        <v>36.34720168760046</v>
      </c>
      <c r="G87" s="26" t="s">
        <v>181</v>
      </c>
    </row>
    <row r="88" spans="1:7" x14ac:dyDescent="0.25">
      <c r="A88" s="7" t="s">
        <v>144</v>
      </c>
      <c r="B88" s="8" t="s">
        <v>145</v>
      </c>
      <c r="C88" s="3" t="s">
        <v>17</v>
      </c>
      <c r="D88" s="24">
        <v>19276.149559999998</v>
      </c>
      <c r="E88" s="23">
        <v>19276.149559999998</v>
      </c>
      <c r="F88" s="50">
        <f t="shared" si="7"/>
        <v>0</v>
      </c>
      <c r="G88" s="57"/>
    </row>
    <row r="89" spans="1:7" x14ac:dyDescent="0.25">
      <c r="A89" s="7" t="s">
        <v>146</v>
      </c>
      <c r="B89" s="8" t="s">
        <v>147</v>
      </c>
      <c r="C89" s="3" t="s">
        <v>17</v>
      </c>
      <c r="D89" s="21"/>
      <c r="E89" s="23"/>
      <c r="F89" s="60"/>
      <c r="G89" s="26"/>
    </row>
    <row r="90" spans="1:7" s="16" customFormat="1" ht="28.5" x14ac:dyDescent="0.25">
      <c r="A90" s="5" t="s">
        <v>148</v>
      </c>
      <c r="B90" s="6" t="s">
        <v>149</v>
      </c>
      <c r="C90" s="2" t="s">
        <v>17</v>
      </c>
      <c r="D90" s="25">
        <f>D16+D52</f>
        <v>4640603.8924311921</v>
      </c>
      <c r="E90" s="25">
        <f>E16+E52</f>
        <v>4047603.1429299125</v>
      </c>
      <c r="F90" s="60">
        <f t="shared" si="7"/>
        <v>-12.778525451578867</v>
      </c>
      <c r="G90" s="17"/>
    </row>
    <row r="91" spans="1:7" x14ac:dyDescent="0.25">
      <c r="A91" s="7" t="s">
        <v>150</v>
      </c>
      <c r="B91" s="1" t="s">
        <v>151</v>
      </c>
      <c r="C91" s="3" t="s">
        <v>17</v>
      </c>
      <c r="D91" s="24"/>
      <c r="E91" s="23"/>
      <c r="F91" s="60"/>
      <c r="G91" s="26"/>
    </row>
    <row r="92" spans="1:7" ht="30" x14ac:dyDescent="0.25">
      <c r="A92" s="7" t="s">
        <v>152</v>
      </c>
      <c r="B92" s="8" t="s">
        <v>153</v>
      </c>
      <c r="C92" s="3" t="s">
        <v>17</v>
      </c>
      <c r="D92" s="24"/>
      <c r="E92" s="23"/>
      <c r="F92" s="60"/>
      <c r="G92" s="26"/>
    </row>
    <row r="93" spans="1:7" s="16" customFormat="1" x14ac:dyDescent="0.25">
      <c r="A93" s="18" t="s">
        <v>154</v>
      </c>
      <c r="B93" s="6" t="s">
        <v>155</v>
      </c>
      <c r="C93" s="2" t="s">
        <v>17</v>
      </c>
      <c r="D93" s="25">
        <f>D90+D91</f>
        <v>4640603.8924311921</v>
      </c>
      <c r="E93" s="25">
        <f>E90+E91</f>
        <v>4047603.1429299125</v>
      </c>
      <c r="F93" s="60">
        <f t="shared" si="7"/>
        <v>-12.778525451578867</v>
      </c>
      <c r="G93" s="17"/>
    </row>
    <row r="94" spans="1:7" x14ac:dyDescent="0.25">
      <c r="A94" s="7" t="s">
        <v>156</v>
      </c>
      <c r="B94" s="8" t="s">
        <v>157</v>
      </c>
      <c r="C94" s="3" t="s">
        <v>158</v>
      </c>
      <c r="D94" s="24">
        <v>2278.3560000000002</v>
      </c>
      <c r="E94" s="13">
        <v>2015.9634540000002</v>
      </c>
      <c r="F94" s="50">
        <f t="shared" si="7"/>
        <v>-11.516749182305135</v>
      </c>
      <c r="G94" s="63"/>
    </row>
    <row r="95" spans="1:7" x14ac:dyDescent="0.25">
      <c r="A95" s="37" t="s">
        <v>159</v>
      </c>
      <c r="B95" s="38" t="s">
        <v>160</v>
      </c>
      <c r="C95" s="3" t="s">
        <v>161</v>
      </c>
      <c r="D95" s="24">
        <v>25</v>
      </c>
      <c r="E95" s="20">
        <v>25</v>
      </c>
      <c r="F95" s="50">
        <f t="shared" si="7"/>
        <v>0</v>
      </c>
      <c r="G95" s="62"/>
    </row>
    <row r="96" spans="1:7" x14ac:dyDescent="0.25">
      <c r="A96" s="37"/>
      <c r="B96" s="38"/>
      <c r="C96" s="3" t="s">
        <v>158</v>
      </c>
      <c r="D96" s="24">
        <v>634.16413299999999</v>
      </c>
      <c r="E96" s="20">
        <f>E50</f>
        <v>451.053</v>
      </c>
      <c r="F96" s="60">
        <f t="shared" si="7"/>
        <v>-28.87440702989111</v>
      </c>
      <c r="G96" s="26"/>
    </row>
    <row r="97" spans="1:7" s="16" customFormat="1" ht="28.5" x14ac:dyDescent="0.25">
      <c r="A97" s="9" t="s">
        <v>162</v>
      </c>
      <c r="B97" s="6" t="s">
        <v>163</v>
      </c>
      <c r="C97" s="10" t="s">
        <v>164</v>
      </c>
      <c r="D97" s="77">
        <f t="shared" ref="D97:E97" si="8">D93/D94</f>
        <v>2036.8212397145976</v>
      </c>
      <c r="E97" s="77">
        <f t="shared" si="8"/>
        <v>2007.7760511475583</v>
      </c>
      <c r="F97" s="50">
        <f t="shared" si="7"/>
        <v>-1.4260057780578308</v>
      </c>
      <c r="G97" s="66"/>
    </row>
    <row r="99" spans="1:7" s="34" customFormat="1" ht="31.5" customHeight="1" x14ac:dyDescent="0.25">
      <c r="A99" s="70"/>
      <c r="B99" s="71" t="s">
        <v>165</v>
      </c>
      <c r="C99" s="72" t="s">
        <v>8</v>
      </c>
      <c r="D99" s="72"/>
      <c r="E99" s="70"/>
      <c r="F99" s="73"/>
      <c r="G99" s="70"/>
    </row>
    <row r="100" spans="1:7" s="34" customFormat="1" ht="31.5" customHeight="1" x14ac:dyDescent="0.25">
      <c r="A100" s="70"/>
      <c r="B100" s="71" t="s">
        <v>166</v>
      </c>
      <c r="C100" s="72" t="s">
        <v>167</v>
      </c>
      <c r="D100" s="72"/>
      <c r="E100" s="70"/>
      <c r="F100" s="73"/>
      <c r="G100" s="70"/>
    </row>
    <row r="101" spans="1:7" s="34" customFormat="1" ht="31.5" customHeight="1" x14ac:dyDescent="0.25">
      <c r="A101" s="70"/>
      <c r="B101" s="71" t="s">
        <v>168</v>
      </c>
      <c r="C101" s="72" t="s">
        <v>169</v>
      </c>
      <c r="D101" s="74"/>
      <c r="E101" s="70"/>
      <c r="F101" s="73"/>
      <c r="G101" s="70"/>
    </row>
    <row r="102" spans="1:7" s="34" customFormat="1" ht="31.5" customHeight="1" x14ac:dyDescent="0.25">
      <c r="A102" s="70"/>
      <c r="B102" s="71" t="s">
        <v>170</v>
      </c>
      <c r="C102" s="75" t="s">
        <v>171</v>
      </c>
      <c r="D102" s="74"/>
      <c r="E102" s="70"/>
      <c r="F102" s="73"/>
      <c r="G102" s="70"/>
    </row>
    <row r="103" spans="1:7" s="34" customFormat="1" ht="31.5" customHeight="1" x14ac:dyDescent="0.25">
      <c r="A103" s="70"/>
      <c r="B103" s="71" t="s">
        <v>172</v>
      </c>
      <c r="C103" s="72" t="s">
        <v>176</v>
      </c>
      <c r="D103" s="72"/>
      <c r="E103" s="70"/>
      <c r="F103" s="73"/>
      <c r="G103" s="70"/>
    </row>
    <row r="104" spans="1:7" s="34" customFormat="1" ht="31.5" customHeight="1" x14ac:dyDescent="0.25">
      <c r="A104" s="70"/>
      <c r="B104" s="71" t="s">
        <v>173</v>
      </c>
      <c r="C104" s="72" t="s">
        <v>175</v>
      </c>
      <c r="D104" s="72"/>
      <c r="E104" s="70"/>
      <c r="F104" s="73"/>
      <c r="G104" s="70"/>
    </row>
    <row r="105" spans="1:7" s="34" customFormat="1" ht="31.5" customHeight="1" x14ac:dyDescent="0.25">
      <c r="A105" s="70"/>
      <c r="B105" s="71" t="s">
        <v>174</v>
      </c>
      <c r="C105" s="72" t="s">
        <v>185</v>
      </c>
      <c r="D105" s="76"/>
      <c r="E105" s="70"/>
      <c r="F105" s="73"/>
      <c r="G105" s="70"/>
    </row>
    <row r="106" spans="1:7" s="34" customFormat="1" ht="31.5" customHeight="1" x14ac:dyDescent="0.25">
      <c r="A106" s="70"/>
      <c r="B106" s="72"/>
      <c r="C106" s="72"/>
      <c r="D106" s="76"/>
      <c r="E106" s="70"/>
      <c r="F106" s="73"/>
      <c r="G106" s="70"/>
    </row>
  </sheetData>
  <autoFilter ref="A15:I97"/>
  <mergeCells count="18">
    <mergeCell ref="G30:G34"/>
    <mergeCell ref="G55:G59"/>
    <mergeCell ref="G63:G68"/>
    <mergeCell ref="E13:E14"/>
    <mergeCell ref="A9:G9"/>
    <mergeCell ref="A10:G10"/>
    <mergeCell ref="A11:G11"/>
    <mergeCell ref="A13:A14"/>
    <mergeCell ref="B13:B14"/>
    <mergeCell ref="C13:C14"/>
    <mergeCell ref="D13:D14"/>
    <mergeCell ref="F13:F14"/>
    <mergeCell ref="G13:G14"/>
    <mergeCell ref="A50:A51"/>
    <mergeCell ref="B50:B51"/>
    <mergeCell ref="A95:A96"/>
    <mergeCell ref="B95:B96"/>
    <mergeCell ref="G50:G51"/>
  </mergeCells>
  <hyperlinks>
    <hyperlink ref="C102" r:id="rId1"/>
  </hyperlinks>
  <pageMargins left="0.70866141732283472" right="0.70866141732283472" top="0.74803149606299213" bottom="0.74803149606299213" header="0.31496062992125984" footer="0.31496062992125984"/>
  <pageSetup paperSize="9" scale="58" fitToHeight="3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Голубченко</dc:creator>
  <cp:lastModifiedBy>Татьяна Голубченко</cp:lastModifiedBy>
  <cp:lastPrinted>2019-12-10T04:49:00Z</cp:lastPrinted>
  <dcterms:created xsi:type="dcterms:W3CDTF">2019-06-04T04:30:51Z</dcterms:created>
  <dcterms:modified xsi:type="dcterms:W3CDTF">2019-12-10T05:39:14Z</dcterms:modified>
</cp:coreProperties>
</file>